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ravaud\Wimi Drive auraee\Pôle_Perf\Obs_CAE_Interne_AURAEE\1_Appui politiques publiques et schemas\Synthèse 2019\"/>
    </mc:Choice>
  </mc:AlternateContent>
  <xr:revisionPtr revIDLastSave="0" documentId="8_{08D1B39B-EE52-4BDD-958D-022805EF2C06}" xr6:coauthVersionLast="47" xr6:coauthVersionMax="47" xr10:uidLastSave="{00000000-0000-0000-0000-000000000000}"/>
  <bookViews>
    <workbookView xWindow="22932" yWindow="-7524" windowWidth="30936" windowHeight="16896" xr2:uid="{9E4DB450-6EB9-4258-8C42-109055F44CBB}"/>
  </bookViews>
  <sheets>
    <sheet name="Synthèse" sheetId="6" r:id="rId1"/>
    <sheet name="climat" sheetId="1" r:id="rId2"/>
    <sheet name="Emissions de GES" sheetId="7" r:id="rId3"/>
    <sheet name="Emissions de polluants" sheetId="5" r:id="rId4"/>
    <sheet name="air" sheetId="2" r:id="rId5"/>
    <sheet name="Consommation d'énergie" sheetId="3" r:id="rId6"/>
    <sheet name="Prod EnR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C16" i="7"/>
  <c r="D11" i="3"/>
  <c r="D10" i="3"/>
  <c r="D8" i="3"/>
  <c r="D23" i="5"/>
  <c r="D19" i="5"/>
  <c r="J3" i="4"/>
  <c r="J26" i="4"/>
  <c r="J10" i="4"/>
  <c r="J9" i="4"/>
  <c r="J8" i="4"/>
  <c r="J7" i="4"/>
  <c r="J6" i="4"/>
  <c r="J5" i="4"/>
  <c r="J4" i="4"/>
  <c r="I26" i="4"/>
  <c r="I19" i="4"/>
  <c r="J18" i="4" s="1"/>
  <c r="D18" i="4"/>
  <c r="D17" i="4"/>
  <c r="D16" i="4"/>
  <c r="D15" i="4"/>
  <c r="D14" i="4"/>
  <c r="D13" i="4"/>
  <c r="D12" i="4"/>
  <c r="D11" i="4"/>
  <c r="D10" i="7"/>
  <c r="E12" i="7"/>
  <c r="D12" i="7"/>
  <c r="E11" i="7"/>
  <c r="D11" i="7"/>
  <c r="E10" i="7"/>
  <c r="E9" i="7"/>
  <c r="D9" i="7"/>
  <c r="E8" i="7"/>
  <c r="D8" i="7"/>
  <c r="D40" i="5"/>
  <c r="D41" i="5"/>
  <c r="D42" i="5"/>
  <c r="D39" i="5"/>
  <c r="D36" i="5"/>
  <c r="D37" i="5"/>
  <c r="D38" i="5"/>
  <c r="D35" i="5"/>
  <c r="D32" i="5"/>
  <c r="D33" i="5"/>
  <c r="D34" i="5"/>
  <c r="D31" i="5"/>
  <c r="D28" i="5"/>
  <c r="D29" i="5"/>
  <c r="D30" i="5"/>
  <c r="D27" i="5"/>
  <c r="D24" i="5"/>
  <c r="D25" i="5"/>
  <c r="D26" i="5"/>
  <c r="D20" i="5"/>
  <c r="D21" i="5"/>
  <c r="D22" i="5"/>
  <c r="D10" i="5"/>
  <c r="D11" i="5"/>
  <c r="D12" i="5"/>
  <c r="D13" i="5"/>
  <c r="D14" i="5"/>
  <c r="D9" i="5"/>
  <c r="C12" i="3"/>
  <c r="D12" i="3" s="1"/>
  <c r="C9" i="3"/>
  <c r="E8" i="3" s="1"/>
  <c r="C7" i="3"/>
  <c r="C4" i="3"/>
  <c r="C16" i="3" s="1"/>
  <c r="D9" i="3" l="1"/>
  <c r="E9" i="3"/>
  <c r="E10" i="3"/>
  <c r="E11" i="3"/>
  <c r="E12" i="3"/>
  <c r="C17" i="3"/>
  <c r="J17" i="4"/>
</calcChain>
</file>

<file path=xl/sharedStrings.xml><?xml version="1.0" encoding="utf-8"?>
<sst xmlns="http://schemas.openxmlformats.org/spreadsheetml/2006/main" count="582" uniqueCount="148">
  <si>
    <t>Ambérieu-en-Bugey</t>
  </si>
  <si>
    <t>Aubenas</t>
  </si>
  <si>
    <t>Clermont-Ferrand</t>
  </si>
  <si>
    <t>Cran-Gevrier</t>
  </si>
  <si>
    <t>Lyon-Bron</t>
  </si>
  <si>
    <t>Monestier-de-Clermont</t>
  </si>
  <si>
    <t xml:space="preserve">Montélimar </t>
  </si>
  <si>
    <t>Saint-Etienne-Bouthéon</t>
  </si>
  <si>
    <t>Saint-Flour</t>
  </si>
  <si>
    <t>Saugues</t>
  </si>
  <si>
    <t>Vichy-Charmeil</t>
  </si>
  <si>
    <t>station</t>
  </si>
  <si>
    <t>01</t>
  </si>
  <si>
    <t>07</t>
  </si>
  <si>
    <t>38</t>
  </si>
  <si>
    <t>69</t>
  </si>
  <si>
    <t>26</t>
  </si>
  <si>
    <t>42</t>
  </si>
  <si>
    <t>73</t>
  </si>
  <si>
    <t>74</t>
  </si>
  <si>
    <t>43</t>
  </si>
  <si>
    <t>15</t>
  </si>
  <si>
    <t>03</t>
  </si>
  <si>
    <t>Région</t>
  </si>
  <si>
    <t>Aurillac</t>
  </si>
  <si>
    <t>Thônes</t>
  </si>
  <si>
    <t>Évolution</t>
  </si>
  <si>
    <t>Station</t>
  </si>
  <si>
    <t>Département</t>
  </si>
  <si>
    <t>Bourg-Saint-Maurice</t>
  </si>
  <si>
    <t>Le Puy-Chadrac</t>
  </si>
  <si>
    <t>-34 cm</t>
  </si>
  <si>
    <t>Saint Étienne de Saint Geoirs</t>
  </si>
  <si>
    <t>Le Cheylard</t>
  </si>
  <si>
    <t>Andrézieux-Bouthéon</t>
  </si>
  <si>
    <t>Le Puy Chadrac</t>
  </si>
  <si>
    <t>COVNM</t>
  </si>
  <si>
    <t>SOx</t>
  </si>
  <si>
    <t xml:space="preserve">NOx </t>
  </si>
  <si>
    <t xml:space="preserve">NH3 </t>
  </si>
  <si>
    <t>PM10</t>
  </si>
  <si>
    <t>PM2.5</t>
  </si>
  <si>
    <t>Agriculture, sylviculture et aquaculture</t>
  </si>
  <si>
    <t>Résidentiel</t>
  </si>
  <si>
    <t>Tertiaire</t>
  </si>
  <si>
    <t>NH3</t>
  </si>
  <si>
    <t>NOx</t>
  </si>
  <si>
    <t>Transports</t>
  </si>
  <si>
    <t>Industrie et Gestion des déchets</t>
  </si>
  <si>
    <t>Stations</t>
  </si>
  <si>
    <t>rurales</t>
  </si>
  <si>
    <t>périurbaines &amp; urbaines</t>
  </si>
  <si>
    <t>Localisation</t>
  </si>
  <si>
    <t>Année</t>
  </si>
  <si>
    <t>Évolution du bilan hydrique (p4)</t>
  </si>
  <si>
    <t>Évolution du nombre de jours de gel (p3)</t>
  </si>
  <si>
    <t>Évolution de la date moyenne d'épiaison des prairies (p4)</t>
  </si>
  <si>
    <t>Moyenne des concentrations d'ozone (p5)</t>
  </si>
  <si>
    <t>Taux de décès en excès pendant les périodes de canicule (p5)</t>
  </si>
  <si>
    <t>O3</t>
  </si>
  <si>
    <t>NO2</t>
  </si>
  <si>
    <t>SO2</t>
  </si>
  <si>
    <t>Évolution des émissions de polluants (p8)</t>
  </si>
  <si>
    <t>Non énergétique</t>
  </si>
  <si>
    <t>Produits pétroliers</t>
  </si>
  <si>
    <t>Autres</t>
  </si>
  <si>
    <t>Industrie et gestion des déchets</t>
  </si>
  <si>
    <t>Énergies fossiles</t>
  </si>
  <si>
    <t>Électricité</t>
  </si>
  <si>
    <t>Mix énergétique en 2019 (p10)</t>
  </si>
  <si>
    <t>Production d'énergie renouvelable par filière en 2019 (p11)</t>
  </si>
  <si>
    <t>Total production ENR</t>
  </si>
  <si>
    <t>Part EnR dans la production d'énergie (p11)</t>
  </si>
  <si>
    <t>Part EnR dans la consommation d'énergie (p11)</t>
  </si>
  <si>
    <t>Évolution du nombre de journées estivales (p3)</t>
  </si>
  <si>
    <t>entre les 2 périodes trentenaires 1961-1990 et 1990-2019</t>
  </si>
  <si>
    <t>Évolution des températures  moyennes (p3)</t>
  </si>
  <si>
    <t>Évolution (en °C)</t>
  </si>
  <si>
    <t>Évolution (en mm)</t>
  </si>
  <si>
    <t>Évolution (en j)</t>
  </si>
  <si>
    <t>France</t>
  </si>
  <si>
    <t>2019*</t>
  </si>
  <si>
    <t>* données estimées</t>
  </si>
  <si>
    <t>évolution 2019 vs 2015
(en%)</t>
  </si>
  <si>
    <t>Part (en %)</t>
  </si>
  <si>
    <t>Part des secteurs 
(en %)</t>
  </si>
  <si>
    <t>Source des émissions de GES en 2019 (p6)</t>
  </si>
  <si>
    <t>EnRth</t>
  </si>
  <si>
    <t>Part (en%)</t>
  </si>
  <si>
    <t>Bâtiments</t>
  </si>
  <si>
    <t>Part dans les émissions
(en %)</t>
  </si>
  <si>
    <t>18,0</t>
  </si>
  <si>
    <t>17,0</t>
  </si>
  <si>
    <t>Décès en excès / 100 000 hab</t>
  </si>
  <si>
    <r>
      <t xml:space="preserve">Enneigement au Col de Porte (38) 
(altitude : 1325 m)
</t>
    </r>
    <r>
      <rPr>
        <i/>
        <sz val="11"/>
        <color theme="0"/>
        <rFont val="Calibri"/>
        <family val="2"/>
        <scheme val="minor"/>
      </rPr>
      <t>sur la saison hivernale entre les périodes trentenaires 1961-1990 et 1990-2019</t>
    </r>
  </si>
  <si>
    <t>entre 1997 et 2019</t>
  </si>
  <si>
    <t>entre 1974 et 2019</t>
  </si>
  <si>
    <r>
      <t xml:space="preserve">Concentration
(en </t>
    </r>
    <r>
      <rPr>
        <b/>
        <sz val="11"/>
        <color theme="0"/>
        <rFont val="Calibri"/>
        <family val="2"/>
      </rPr>
      <t>µ</t>
    </r>
    <r>
      <rPr>
        <b/>
        <sz val="11"/>
        <color theme="0"/>
        <rFont val="Calibri"/>
        <family val="2"/>
        <scheme val="minor"/>
      </rPr>
      <t>g/m3)</t>
    </r>
  </si>
  <si>
    <t>Evolution 2019 vs 2015
(en%)</t>
  </si>
  <si>
    <t>Secteur</t>
  </si>
  <si>
    <t>Évolution des émissions de GES par secteur entre 2015 et 2019 (p6)</t>
  </si>
  <si>
    <t>Évolution de la consommation d'énergie finale par secteur entre 2015 et 2019  (p10)</t>
  </si>
  <si>
    <t>Nombre habitants</t>
  </si>
  <si>
    <t>Évolution des émissions de GES par habitant (p6)</t>
  </si>
  <si>
    <r>
      <t xml:space="preserve">Emissions par habitant 
</t>
    </r>
    <r>
      <rPr>
        <sz val="10"/>
        <color theme="0"/>
        <rFont val="Calibri"/>
        <family val="2"/>
        <scheme val="minor"/>
      </rPr>
      <t>(en teqCO2/hab)</t>
    </r>
  </si>
  <si>
    <t>Consommation d'énergie finale par habitant (p10)</t>
  </si>
  <si>
    <t>Pour les départements 07, 15, 43 et 74, l'historique des stations de référence ne remonte pas assez loin dans le temps pour permettre de calculer des tendances fiables</t>
  </si>
  <si>
    <t>Emissions 
(en tonnes)</t>
  </si>
  <si>
    <t>** évolution vs 2005 pour les SOx</t>
  </si>
  <si>
    <t>Émissions de polluants atmosphériques par secteur en 2019* (p8)</t>
  </si>
  <si>
    <t>Émissions de polluants atmosphériques par source en 2019* (p8)</t>
  </si>
  <si>
    <t>Energie</t>
  </si>
  <si>
    <t>Emissions de GES 
(en kteqCO2)</t>
  </si>
  <si>
    <t>Consommation d'énergie 
(en GWh)</t>
  </si>
  <si>
    <t>Polluant</t>
  </si>
  <si>
    <t>Evolution 
2019 vs 2015**
(en%)</t>
  </si>
  <si>
    <t xml:space="preserve">Secteur </t>
  </si>
  <si>
    <t>Nombre d'habitants</t>
  </si>
  <si>
    <t>Émissions des concentrations moyennes annuelles de polluants entre 2007 et 2019 (p9)</t>
  </si>
  <si>
    <t>Population exposée aux dépassements de la valeur limite entre 2016 et 2019 (p9)</t>
  </si>
  <si>
    <t>Filière</t>
  </si>
  <si>
    <t>Production 
(en GWh)</t>
  </si>
  <si>
    <t>évolution 2019 vs 2015
(en %)</t>
  </si>
  <si>
    <t>Biogaz</t>
  </si>
  <si>
    <t>Bois énergie</t>
  </si>
  <si>
    <t>Eolien</t>
  </si>
  <si>
    <t>Hydro-électricité</t>
  </si>
  <si>
    <t>Pompes à chaleur</t>
  </si>
  <si>
    <t>Solaire photovoltaïque</t>
  </si>
  <si>
    <t>Solaire thermique</t>
  </si>
  <si>
    <t>Déchets</t>
  </si>
  <si>
    <t>Évolution de la production d'énergie renouvelable entre 2015 et 2019 (p11)</t>
  </si>
  <si>
    <t>Part dans la production EnR 
(en %)</t>
  </si>
  <si>
    <t>Hydro-électricité (hors pompage)</t>
  </si>
  <si>
    <t>Production d'énergie hors EnR</t>
  </si>
  <si>
    <t>Production EnR</t>
  </si>
  <si>
    <t>Production totale</t>
  </si>
  <si>
    <t>Part dans la production totale
(en %)</t>
  </si>
  <si>
    <t>Consommation d'énergie finale</t>
  </si>
  <si>
    <t>en GWh</t>
  </si>
  <si>
    <t>Part EnR/Consommation
(en %)</t>
  </si>
  <si>
    <t>Lien Synthèse chiffres-clés 2019 - édition novembre 2021</t>
  </si>
  <si>
    <t>Pour les départements 07, 15 et 43, l'historique des stations de référence ne remonte pas assez loin dans le temps pour permettre de calculer des tendances fiables</t>
  </si>
  <si>
    <t>Pour le département 07, l'historique de la station de référence ne remonte pas assez loin dans le temps pour permettre de calculer des tendances fiables</t>
  </si>
  <si>
    <r>
      <t xml:space="preserve">Concentration 
(en </t>
    </r>
    <r>
      <rPr>
        <b/>
        <sz val="11"/>
        <color theme="0"/>
        <rFont val="Calibri"/>
        <family val="2"/>
      </rPr>
      <t>µg/m3)</t>
    </r>
  </si>
  <si>
    <t>Les données d'émissions de GES et de polluants et les données de consommation d'énergie présentes dans ce fichier et dans la synthèse chiffres-clés 2019 sont des données estimées selon la méthode ARIMA.</t>
  </si>
  <si>
    <t>&gt; En savoir plus sur la méthodologie d'estimation ARIMA</t>
  </si>
  <si>
    <r>
      <t xml:space="preserve">Emissions par habitant 
</t>
    </r>
    <r>
      <rPr>
        <sz val="10"/>
        <color theme="0"/>
        <rFont val="Calibri"/>
        <family val="2"/>
        <scheme val="minor"/>
      </rPr>
      <t>(en MWh/hab)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</si>
</sst>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7"/>
      <color rgb="FF000000"/>
      <name val="DejaVu Sans"/>
      <family val="2"/>
    </font>
    <font>
      <b/>
      <sz val="7"/>
      <color rgb="FF000000"/>
      <name val="DejaVu Sans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DejaVu Sans"/>
      <family val="2"/>
    </font>
    <font>
      <i/>
      <sz val="7"/>
      <color rgb="FFB0B0B0"/>
      <name val="DejaVu Sans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/>
    <xf numFmtId="1" fontId="3" fillId="0" borderId="0" xfId="0" applyNumberFormat="1" applyFont="1"/>
    <xf numFmtId="49" fontId="0" fillId="0" borderId="0" xfId="0" applyNumberForma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" xfId="0" applyFont="1" applyBorder="1"/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/>
    <xf numFmtId="49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0" fillId="0" borderId="6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6" xfId="0" applyBorder="1"/>
    <xf numFmtId="49" fontId="15" fillId="4" borderId="5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9" fontId="0" fillId="0" borderId="1" xfId="1" applyFont="1" applyBorder="1"/>
    <xf numFmtId="9" fontId="0" fillId="0" borderId="1" xfId="1" applyFont="1" applyFill="1" applyBorder="1"/>
    <xf numFmtId="0" fontId="0" fillId="0" borderId="0" xfId="0" applyAlignment="1">
      <alignment vertical="center"/>
    </xf>
    <xf numFmtId="49" fontId="15" fillId="4" borderId="4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49" fontId="15" fillId="4" borderId="3" xfId="0" applyNumberFormat="1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9" fontId="0" fillId="0" borderId="6" xfId="1" applyFont="1" applyBorder="1"/>
    <xf numFmtId="9" fontId="0" fillId="0" borderId="8" xfId="1" applyFont="1" applyBorder="1"/>
    <xf numFmtId="9" fontId="0" fillId="0" borderId="9" xfId="1" applyFont="1" applyBorder="1"/>
    <xf numFmtId="49" fontId="15" fillId="4" borderId="2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1" fillId="0" borderId="9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49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0" fontId="0" fillId="0" borderId="8" xfId="0" applyFill="1" applyBorder="1"/>
    <xf numFmtId="9" fontId="0" fillId="0" borderId="9" xfId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/>
    <xf numFmtId="1" fontId="9" fillId="0" borderId="8" xfId="0" applyNumberFormat="1" applyFont="1" applyFill="1" applyBorder="1" applyAlignment="1">
      <alignment horizontal="center" vertical="center"/>
    </xf>
    <xf numFmtId="9" fontId="9" fillId="0" borderId="6" xfId="1" applyFont="1" applyFill="1" applyBorder="1" applyAlignment="1">
      <alignment horizontal="right" vertical="center"/>
    </xf>
    <xf numFmtId="9" fontId="9" fillId="0" borderId="9" xfId="1" applyFont="1" applyFill="1" applyBorder="1" applyAlignment="1">
      <alignment horizontal="right" vertical="center"/>
    </xf>
    <xf numFmtId="9" fontId="9" fillId="0" borderId="6" xfId="1" applyFont="1" applyFill="1" applyBorder="1" applyAlignment="1">
      <alignment horizontal="center" vertical="center"/>
    </xf>
    <xf numFmtId="9" fontId="9" fillId="0" borderId="9" xfId="1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9" fillId="2" borderId="1" xfId="0" applyFont="1" applyFill="1" applyBorder="1" applyAlignment="1">
      <alignment vertical="center"/>
    </xf>
    <xf numFmtId="9" fontId="9" fillId="2" borderId="6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/>
    <xf numFmtId="1" fontId="4" fillId="0" borderId="0" xfId="0" applyNumberFormat="1" applyFont="1" applyFill="1" applyBorder="1"/>
    <xf numFmtId="0" fontId="22" fillId="0" borderId="0" xfId="2" applyFont="1"/>
    <xf numFmtId="0" fontId="0" fillId="0" borderId="0" xfId="0" applyAlignment="1">
      <alignment wrapText="1"/>
    </xf>
    <xf numFmtId="0" fontId="21" fillId="0" borderId="0" xfId="2"/>
    <xf numFmtId="49" fontId="17" fillId="0" borderId="0" xfId="0" applyNumberFormat="1" applyFont="1" applyFill="1" applyBorder="1" applyAlignment="1">
      <alignment horizontal="left" wrapText="1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49" fontId="15" fillId="3" borderId="17" xfId="0" applyNumberFormat="1" applyFont="1" applyFill="1" applyBorder="1" applyAlignment="1">
      <alignment horizontal="left" wrapText="1"/>
    </xf>
    <xf numFmtId="49" fontId="15" fillId="3" borderId="18" xfId="0" applyNumberFormat="1" applyFont="1" applyFill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left" vertical="top" wrapText="1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49" fontId="15" fillId="4" borderId="10" xfId="0" applyNumberFormat="1" applyFont="1" applyFill="1" applyBorder="1" applyAlignment="1">
      <alignment horizontal="center" vertical="center"/>
    </xf>
    <xf numFmtId="49" fontId="15" fillId="4" borderId="20" xfId="0" applyNumberFormat="1" applyFont="1" applyFill="1" applyBorder="1" applyAlignment="1">
      <alignment horizontal="center" vertical="center"/>
    </xf>
    <xf numFmtId="49" fontId="15" fillId="4" borderId="13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22" xfId="0" applyNumberFormat="1" applyFont="1" applyFill="1" applyBorder="1" applyAlignment="1">
      <alignment horizontal="center" vertical="center" wrapText="1"/>
    </xf>
    <xf numFmtId="49" fontId="15" fillId="4" borderId="15" xfId="0" applyNumberFormat="1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cae-auvergne-rhone-alpes.fr/methodologie/climat/gaz-a-effet-de-serre" TargetMode="External"/><Relationship Id="rId1" Type="http://schemas.openxmlformats.org/officeDocument/2006/relationships/hyperlink" Target="https://www.auvergnerhonealpes-ee.fr/fileadmin/user_upload/mediatheque/ORCAE/Documents/Publications/ORCAE_Chiffres_cles_2019_edition-20211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A85A-E0BC-48DE-8AC5-FDCC5891D20C}">
  <dimension ref="A1:A4"/>
  <sheetViews>
    <sheetView tabSelected="1" workbookViewId="0">
      <selection activeCell="A53" sqref="A53"/>
    </sheetView>
  </sheetViews>
  <sheetFormatPr baseColWidth="10" defaultRowHeight="14.5" x14ac:dyDescent="0.35"/>
  <cols>
    <col min="1" max="1" width="143.36328125" customWidth="1"/>
  </cols>
  <sheetData>
    <row r="1" spans="1:1" ht="21" x14ac:dyDescent="0.5">
      <c r="A1" s="145" t="s">
        <v>141</v>
      </c>
    </row>
    <row r="3" spans="1:1" ht="29" x14ac:dyDescent="0.35">
      <c r="A3" s="146" t="s">
        <v>145</v>
      </c>
    </row>
    <row r="4" spans="1:1" x14ac:dyDescent="0.35">
      <c r="A4" s="147" t="s">
        <v>146</v>
      </c>
    </row>
  </sheetData>
  <hyperlinks>
    <hyperlink ref="A1" r:id="rId1" xr:uid="{ABC59B77-DB77-4148-B8BB-F6834C38D15C}"/>
    <hyperlink ref="A4" r:id="rId2" xr:uid="{6D4EC7E4-6B5D-4BF9-91E8-536762B779D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B017-B66E-4F84-8426-533038FD2413}">
  <dimension ref="A1:N108"/>
  <sheetViews>
    <sheetView topLeftCell="A22" zoomScale="75" zoomScaleNormal="75" workbookViewId="0">
      <selection activeCell="A21" sqref="A21:C21"/>
    </sheetView>
  </sheetViews>
  <sheetFormatPr baseColWidth="10" defaultRowHeight="14.5" x14ac:dyDescent="0.35"/>
  <cols>
    <col min="1" max="1" width="16.453125" style="6" customWidth="1"/>
    <col min="2" max="2" width="22" customWidth="1"/>
    <col min="3" max="3" width="16.90625" style="9" customWidth="1"/>
    <col min="4" max="4" width="12.1796875" bestFit="1" customWidth="1"/>
    <col min="6" max="6" width="17.81640625" customWidth="1"/>
    <col min="7" max="7" width="21" customWidth="1"/>
    <col min="8" max="8" width="18" style="6" customWidth="1"/>
    <col min="9" max="9" width="11.1796875" customWidth="1"/>
    <col min="11" max="11" width="16.81640625" customWidth="1"/>
    <col min="12" max="12" width="23.6328125" customWidth="1"/>
    <col min="13" max="13" width="16.36328125" customWidth="1"/>
  </cols>
  <sheetData>
    <row r="1" spans="1:14" ht="15.5" x14ac:dyDescent="0.35">
      <c r="A1" s="149" t="s">
        <v>76</v>
      </c>
      <c r="B1" s="150"/>
      <c r="C1" s="151"/>
      <c r="D1" s="2"/>
      <c r="F1" s="149" t="s">
        <v>74</v>
      </c>
      <c r="G1" s="150"/>
      <c r="H1" s="151"/>
      <c r="K1" s="149" t="s">
        <v>55</v>
      </c>
      <c r="L1" s="150"/>
      <c r="M1" s="151"/>
    </row>
    <row r="2" spans="1:14" ht="15" thickBot="1" x14ac:dyDescent="0.4">
      <c r="A2" s="152" t="s">
        <v>75</v>
      </c>
      <c r="B2" s="153"/>
      <c r="C2" s="154"/>
      <c r="D2" s="8"/>
      <c r="F2" s="160" t="s">
        <v>75</v>
      </c>
      <c r="G2" s="161"/>
      <c r="H2" s="162"/>
      <c r="K2" s="152" t="s">
        <v>75</v>
      </c>
      <c r="L2" s="153"/>
      <c r="M2" s="154"/>
    </row>
    <row r="3" spans="1:14" s="9" customFormat="1" x14ac:dyDescent="0.35">
      <c r="A3" s="52" t="s">
        <v>28</v>
      </c>
      <c r="B3" s="53" t="s">
        <v>27</v>
      </c>
      <c r="C3" s="54" t="s">
        <v>77</v>
      </c>
      <c r="F3" s="58" t="s">
        <v>28</v>
      </c>
      <c r="G3" s="59" t="s">
        <v>11</v>
      </c>
      <c r="H3" s="60" t="s">
        <v>26</v>
      </c>
      <c r="K3" s="52" t="s">
        <v>28</v>
      </c>
      <c r="L3" s="53" t="s">
        <v>11</v>
      </c>
      <c r="M3" s="54" t="s">
        <v>26</v>
      </c>
    </row>
    <row r="4" spans="1:14" x14ac:dyDescent="0.35">
      <c r="A4" s="31" t="s">
        <v>12</v>
      </c>
      <c r="B4" s="29" t="s">
        <v>0</v>
      </c>
      <c r="C4" s="55">
        <v>2.2000000000000002</v>
      </c>
      <c r="F4" s="31" t="s">
        <v>12</v>
      </c>
      <c r="G4" s="29" t="s">
        <v>0</v>
      </c>
      <c r="H4" s="32">
        <v>19.099999999999994</v>
      </c>
      <c r="K4" s="31" t="s">
        <v>12</v>
      </c>
      <c r="L4" s="29" t="s">
        <v>0</v>
      </c>
      <c r="M4" s="48">
        <v>-15.4</v>
      </c>
    </row>
    <row r="5" spans="1:14" x14ac:dyDescent="0.35">
      <c r="A5" s="31" t="s">
        <v>22</v>
      </c>
      <c r="B5" s="29" t="s">
        <v>10</v>
      </c>
      <c r="C5" s="49">
        <v>2</v>
      </c>
      <c r="F5" s="31" t="s">
        <v>22</v>
      </c>
      <c r="G5" s="29" t="s">
        <v>10</v>
      </c>
      <c r="H5" s="47" t="s">
        <v>91</v>
      </c>
      <c r="K5" s="31" t="s">
        <v>22</v>
      </c>
      <c r="L5" s="29" t="s">
        <v>10</v>
      </c>
      <c r="M5" s="33">
        <v>-12.2</v>
      </c>
    </row>
    <row r="6" spans="1:14" x14ac:dyDescent="0.35">
      <c r="A6" s="31" t="s">
        <v>13</v>
      </c>
      <c r="B6" s="29" t="s">
        <v>1</v>
      </c>
      <c r="C6" s="49">
        <v>2.1</v>
      </c>
      <c r="F6" s="31" t="s">
        <v>16</v>
      </c>
      <c r="G6" s="29" t="s">
        <v>6</v>
      </c>
      <c r="H6" s="32">
        <v>15.699999999999989</v>
      </c>
      <c r="K6" s="31" t="s">
        <v>21</v>
      </c>
      <c r="L6" s="29" t="s">
        <v>24</v>
      </c>
      <c r="M6" s="33">
        <v>-13</v>
      </c>
    </row>
    <row r="7" spans="1:14" x14ac:dyDescent="0.35">
      <c r="A7" s="31" t="s">
        <v>21</v>
      </c>
      <c r="B7" s="29" t="s">
        <v>8</v>
      </c>
      <c r="C7" s="49">
        <v>2.2000000000000002</v>
      </c>
      <c r="F7" s="31" t="s">
        <v>14</v>
      </c>
      <c r="G7" s="29" t="s">
        <v>5</v>
      </c>
      <c r="H7" s="32">
        <v>10.699999999999996</v>
      </c>
      <c r="K7" s="31" t="s">
        <v>16</v>
      </c>
      <c r="L7" s="29" t="s">
        <v>6</v>
      </c>
      <c r="M7" s="33">
        <v>-12.33333</v>
      </c>
    </row>
    <row r="8" spans="1:14" x14ac:dyDescent="0.35">
      <c r="A8" s="31" t="s">
        <v>16</v>
      </c>
      <c r="B8" s="29" t="s">
        <v>6</v>
      </c>
      <c r="C8" s="49">
        <v>2.1</v>
      </c>
      <c r="F8" s="31" t="s">
        <v>17</v>
      </c>
      <c r="G8" s="29" t="s">
        <v>7</v>
      </c>
      <c r="H8" s="32">
        <v>17.200000000000003</v>
      </c>
      <c r="K8" s="31" t="s">
        <v>14</v>
      </c>
      <c r="L8" s="29" t="s">
        <v>5</v>
      </c>
      <c r="M8" s="33">
        <v>-20.8</v>
      </c>
    </row>
    <row r="9" spans="1:14" x14ac:dyDescent="0.35">
      <c r="A9" s="31" t="s">
        <v>14</v>
      </c>
      <c r="B9" s="29" t="s">
        <v>5</v>
      </c>
      <c r="C9" s="49">
        <v>2.4</v>
      </c>
      <c r="F9" s="31">
        <v>63</v>
      </c>
      <c r="G9" s="29" t="s">
        <v>2</v>
      </c>
      <c r="H9" s="32">
        <v>16.200000000000003</v>
      </c>
      <c r="K9" s="31" t="s">
        <v>17</v>
      </c>
      <c r="L9" s="29" t="s">
        <v>7</v>
      </c>
      <c r="M9" s="48">
        <v>-20.16667</v>
      </c>
    </row>
    <row r="10" spans="1:14" x14ac:dyDescent="0.35">
      <c r="A10" s="31" t="s">
        <v>17</v>
      </c>
      <c r="B10" s="29" t="s">
        <v>7</v>
      </c>
      <c r="C10" s="49">
        <v>2</v>
      </c>
      <c r="D10" s="51"/>
      <c r="F10" s="31" t="s">
        <v>15</v>
      </c>
      <c r="G10" s="29" t="s">
        <v>4</v>
      </c>
      <c r="H10" s="32">
        <v>24.199999999999996</v>
      </c>
      <c r="K10" s="31" t="s">
        <v>20</v>
      </c>
      <c r="L10" s="29" t="s">
        <v>30</v>
      </c>
      <c r="M10" s="33">
        <v>-13</v>
      </c>
    </row>
    <row r="11" spans="1:14" x14ac:dyDescent="0.35">
      <c r="A11" s="31" t="s">
        <v>20</v>
      </c>
      <c r="B11" s="29" t="s">
        <v>9</v>
      </c>
      <c r="C11" s="49">
        <v>2</v>
      </c>
      <c r="F11" s="31" t="s">
        <v>18</v>
      </c>
      <c r="G11" s="29" t="s">
        <v>29</v>
      </c>
      <c r="H11" s="32">
        <v>22.700000000000003</v>
      </c>
      <c r="K11" s="31">
        <v>63</v>
      </c>
      <c r="L11" s="29" t="s">
        <v>2</v>
      </c>
      <c r="M11" s="33">
        <v>-14.93333</v>
      </c>
    </row>
    <row r="12" spans="1:14" ht="15" thickBot="1" x14ac:dyDescent="0.4">
      <c r="A12" s="31">
        <v>63</v>
      </c>
      <c r="B12" s="29" t="s">
        <v>2</v>
      </c>
      <c r="C12" s="49">
        <v>2.2999999999999998</v>
      </c>
      <c r="F12" s="93" t="s">
        <v>19</v>
      </c>
      <c r="G12" s="89" t="s">
        <v>25</v>
      </c>
      <c r="H12" s="95" t="s">
        <v>92</v>
      </c>
      <c r="K12" s="31" t="s">
        <v>15</v>
      </c>
      <c r="L12" s="29" t="s">
        <v>4</v>
      </c>
      <c r="M12" s="33">
        <v>-14.93333</v>
      </c>
    </row>
    <row r="13" spans="1:14" x14ac:dyDescent="0.35">
      <c r="A13" s="31" t="s">
        <v>15</v>
      </c>
      <c r="B13" s="29" t="s">
        <v>4</v>
      </c>
      <c r="C13" s="49">
        <v>2.2000000000000002</v>
      </c>
      <c r="K13" s="31" t="s">
        <v>18</v>
      </c>
      <c r="L13" s="29" t="s">
        <v>29</v>
      </c>
      <c r="M13" s="48">
        <v>-21.566669999999998</v>
      </c>
    </row>
    <row r="14" spans="1:14" x14ac:dyDescent="0.35">
      <c r="A14" s="31" t="s">
        <v>18</v>
      </c>
      <c r="B14" s="29" t="s">
        <v>29</v>
      </c>
      <c r="C14" s="49">
        <v>2.5</v>
      </c>
      <c r="F14" s="148" t="s">
        <v>142</v>
      </c>
      <c r="G14" s="148"/>
      <c r="H14" s="148"/>
      <c r="K14" s="31" t="s">
        <v>19</v>
      </c>
      <c r="L14" s="29" t="s">
        <v>25</v>
      </c>
      <c r="M14" s="33">
        <v>-20.3</v>
      </c>
    </row>
    <row r="15" spans="1:14" ht="14.5" customHeight="1" thickBot="1" x14ac:dyDescent="0.4">
      <c r="A15" s="31" t="s">
        <v>19</v>
      </c>
      <c r="B15" s="29" t="s">
        <v>3</v>
      </c>
      <c r="C15" s="49">
        <v>2.2000000000000002</v>
      </c>
      <c r="F15" s="148"/>
      <c r="G15" s="148"/>
      <c r="H15" s="148"/>
      <c r="K15" s="163" t="s">
        <v>23</v>
      </c>
      <c r="L15" s="164"/>
      <c r="M15" s="91">
        <v>-15.552777499999998</v>
      </c>
    </row>
    <row r="16" spans="1:14" ht="15" thickBot="1" x14ac:dyDescent="0.4">
      <c r="A16" s="157" t="s">
        <v>23</v>
      </c>
      <c r="B16" s="158"/>
      <c r="C16" s="50">
        <v>2.2000000000000002</v>
      </c>
      <c r="D16" s="1"/>
      <c r="E16" s="1"/>
      <c r="F16" s="148"/>
      <c r="G16" s="148"/>
      <c r="H16" s="148"/>
      <c r="I16" s="3"/>
      <c r="N16" s="3"/>
    </row>
    <row r="17" spans="1:13" ht="15" customHeight="1" thickBot="1" x14ac:dyDescent="0.4">
      <c r="F17" s="56"/>
      <c r="G17" s="56"/>
      <c r="H17" s="56"/>
      <c r="K17" s="159" t="s">
        <v>143</v>
      </c>
      <c r="L17" s="159"/>
      <c r="M17" s="159"/>
    </row>
    <row r="18" spans="1:13" ht="60.5" customHeight="1" thickBot="1" x14ac:dyDescent="0.4">
      <c r="A18" s="155" t="s">
        <v>94</v>
      </c>
      <c r="B18" s="156"/>
      <c r="C18" s="57" t="s">
        <v>31</v>
      </c>
      <c r="F18" s="56"/>
      <c r="G18" s="56"/>
      <c r="H18" s="56"/>
      <c r="K18" s="159"/>
      <c r="L18" s="159"/>
      <c r="M18" s="159"/>
    </row>
    <row r="19" spans="1:13" ht="15" thickBot="1" x14ac:dyDescent="0.4">
      <c r="F19" s="56"/>
      <c r="G19" s="56"/>
      <c r="H19" s="56"/>
      <c r="K19" s="92"/>
      <c r="L19" s="92"/>
      <c r="M19" s="92"/>
    </row>
    <row r="20" spans="1:13" ht="16" thickBot="1" x14ac:dyDescent="0.4">
      <c r="F20" s="149" t="s">
        <v>56</v>
      </c>
      <c r="G20" s="150"/>
      <c r="H20" s="151"/>
    </row>
    <row r="21" spans="1:13" ht="15.5" x14ac:dyDescent="0.35">
      <c r="A21" s="149" t="s">
        <v>54</v>
      </c>
      <c r="B21" s="150"/>
      <c r="C21" s="151"/>
      <c r="F21" s="152" t="s">
        <v>75</v>
      </c>
      <c r="G21" s="153"/>
      <c r="H21" s="154"/>
      <c r="I21" s="8"/>
    </row>
    <row r="22" spans="1:13" ht="15" thickBot="1" x14ac:dyDescent="0.4">
      <c r="A22" s="160" t="s">
        <v>75</v>
      </c>
      <c r="B22" s="161"/>
      <c r="C22" s="162"/>
      <c r="F22" s="52" t="s">
        <v>28</v>
      </c>
      <c r="G22" s="53" t="s">
        <v>27</v>
      </c>
      <c r="H22" s="54" t="s">
        <v>79</v>
      </c>
      <c r="I22" s="8"/>
    </row>
    <row r="23" spans="1:13" x14ac:dyDescent="0.35">
      <c r="A23" s="58" t="s">
        <v>28</v>
      </c>
      <c r="B23" s="59" t="s">
        <v>27</v>
      </c>
      <c r="C23" s="60" t="s">
        <v>78</v>
      </c>
      <c r="F23" s="35" t="s">
        <v>12</v>
      </c>
      <c r="G23" s="34" t="s">
        <v>0</v>
      </c>
      <c r="H23" s="36">
        <v>-8</v>
      </c>
    </row>
    <row r="24" spans="1:13" x14ac:dyDescent="0.35">
      <c r="A24" s="31" t="s">
        <v>12</v>
      </c>
      <c r="B24" s="29" t="s">
        <v>0</v>
      </c>
      <c r="C24" s="49">
        <v>-139</v>
      </c>
      <c r="F24" s="35" t="s">
        <v>22</v>
      </c>
      <c r="G24" s="34" t="s">
        <v>10</v>
      </c>
      <c r="H24" s="36">
        <v>-8</v>
      </c>
    </row>
    <row r="25" spans="1:13" x14ac:dyDescent="0.35">
      <c r="A25" s="31" t="s">
        <v>22</v>
      </c>
      <c r="B25" s="29" t="s">
        <v>10</v>
      </c>
      <c r="C25" s="49">
        <v>-79</v>
      </c>
      <c r="F25" s="35" t="s">
        <v>13</v>
      </c>
      <c r="G25" s="34" t="s">
        <v>33</v>
      </c>
      <c r="H25" s="36">
        <v>-7</v>
      </c>
    </row>
    <row r="26" spans="1:13" x14ac:dyDescent="0.35">
      <c r="A26" s="31" t="s">
        <v>16</v>
      </c>
      <c r="B26" s="29" t="s">
        <v>6</v>
      </c>
      <c r="C26" s="49">
        <v>-56</v>
      </c>
      <c r="F26" s="35" t="s">
        <v>21</v>
      </c>
      <c r="G26" s="34" t="s">
        <v>24</v>
      </c>
      <c r="H26" s="36">
        <v>-13</v>
      </c>
    </row>
    <row r="27" spans="1:13" x14ac:dyDescent="0.35">
      <c r="A27" s="31" t="s">
        <v>14</v>
      </c>
      <c r="B27" s="29" t="s">
        <v>32</v>
      </c>
      <c r="C27" s="49">
        <v>-112</v>
      </c>
      <c r="F27" s="35" t="s">
        <v>16</v>
      </c>
      <c r="G27" s="34" t="s">
        <v>6</v>
      </c>
      <c r="H27" s="36">
        <v>-8</v>
      </c>
    </row>
    <row r="28" spans="1:13" x14ac:dyDescent="0.35">
      <c r="A28" s="31" t="s">
        <v>17</v>
      </c>
      <c r="B28" s="29" t="s">
        <v>7</v>
      </c>
      <c r="C28" s="49">
        <v>-36</v>
      </c>
      <c r="E28" s="4"/>
      <c r="F28" s="35" t="s">
        <v>14</v>
      </c>
      <c r="G28" s="34" t="s">
        <v>5</v>
      </c>
      <c r="H28" s="36">
        <v>-7</v>
      </c>
    </row>
    <row r="29" spans="1:13" x14ac:dyDescent="0.35">
      <c r="A29" s="31">
        <v>63</v>
      </c>
      <c r="B29" s="29" t="s">
        <v>2</v>
      </c>
      <c r="C29" s="49">
        <v>-112</v>
      </c>
      <c r="F29" s="35" t="s">
        <v>17</v>
      </c>
      <c r="G29" s="34" t="s">
        <v>34</v>
      </c>
      <c r="H29" s="36">
        <v>-10</v>
      </c>
    </row>
    <row r="30" spans="1:13" x14ac:dyDescent="0.35">
      <c r="A30" s="31" t="s">
        <v>15</v>
      </c>
      <c r="B30" s="29" t="s">
        <v>4</v>
      </c>
      <c r="C30" s="49">
        <v>-131</v>
      </c>
      <c r="F30" s="35" t="s">
        <v>20</v>
      </c>
      <c r="G30" s="34" t="s">
        <v>35</v>
      </c>
      <c r="H30" s="36">
        <v>-9</v>
      </c>
    </row>
    <row r="31" spans="1:13" ht="15" thickBot="1" x14ac:dyDescent="0.4">
      <c r="A31" s="93" t="s">
        <v>18</v>
      </c>
      <c r="B31" s="89" t="s">
        <v>29</v>
      </c>
      <c r="C31" s="94">
        <v>-64</v>
      </c>
      <c r="F31" s="35">
        <v>63</v>
      </c>
      <c r="G31" s="34" t="s">
        <v>2</v>
      </c>
      <c r="H31" s="36">
        <v>-9</v>
      </c>
    </row>
    <row r="32" spans="1:13" x14ac:dyDescent="0.35">
      <c r="F32" s="35" t="s">
        <v>15</v>
      </c>
      <c r="G32" s="34" t="s">
        <v>4</v>
      </c>
      <c r="H32" s="36">
        <v>-10</v>
      </c>
    </row>
    <row r="33" spans="1:9" x14ac:dyDescent="0.35">
      <c r="A33" s="148" t="s">
        <v>106</v>
      </c>
      <c r="B33" s="148"/>
      <c r="C33" s="148"/>
      <c r="D33" s="5"/>
      <c r="F33" s="35" t="s">
        <v>18</v>
      </c>
      <c r="G33" s="34" t="s">
        <v>29</v>
      </c>
      <c r="H33" s="36">
        <v>-12</v>
      </c>
    </row>
    <row r="34" spans="1:9" x14ac:dyDescent="0.35">
      <c r="A34" s="148"/>
      <c r="B34" s="148"/>
      <c r="C34" s="148"/>
      <c r="F34" s="35" t="s">
        <v>19</v>
      </c>
      <c r="G34" s="34" t="s">
        <v>25</v>
      </c>
      <c r="H34" s="36">
        <v>-11</v>
      </c>
    </row>
    <row r="35" spans="1:9" ht="15" thickBot="1" x14ac:dyDescent="0.4">
      <c r="A35" s="148"/>
      <c r="B35" s="148"/>
      <c r="C35" s="148"/>
      <c r="F35" s="37"/>
      <c r="G35" s="38" t="s">
        <v>23</v>
      </c>
      <c r="H35" s="39">
        <v>-9.3333333333333339</v>
      </c>
    </row>
    <row r="37" spans="1:9" ht="15" thickBot="1" x14ac:dyDescent="0.4"/>
    <row r="38" spans="1:9" ht="16" thickBot="1" x14ac:dyDescent="0.4">
      <c r="F38" s="149" t="s">
        <v>58</v>
      </c>
      <c r="G38" s="150"/>
      <c r="H38" s="151"/>
    </row>
    <row r="39" spans="1:9" ht="16" thickBot="1" x14ac:dyDescent="0.4">
      <c r="A39" s="149" t="s">
        <v>57</v>
      </c>
      <c r="B39" s="150"/>
      <c r="C39" s="151"/>
      <c r="F39" s="152" t="s">
        <v>96</v>
      </c>
      <c r="G39" s="153"/>
      <c r="H39" s="154"/>
      <c r="I39" s="8"/>
    </row>
    <row r="40" spans="1:9" ht="29.5" thickBot="1" x14ac:dyDescent="0.4">
      <c r="A40" s="152" t="s">
        <v>95</v>
      </c>
      <c r="B40" s="153"/>
      <c r="C40" s="154"/>
      <c r="F40" s="64" t="s">
        <v>53</v>
      </c>
      <c r="G40" s="65" t="s">
        <v>52</v>
      </c>
      <c r="H40" s="66" t="s">
        <v>93</v>
      </c>
    </row>
    <row r="41" spans="1:9" ht="29.5" thickBot="1" x14ac:dyDescent="0.4">
      <c r="A41" s="58" t="s">
        <v>53</v>
      </c>
      <c r="B41" s="59" t="s">
        <v>49</v>
      </c>
      <c r="C41" s="66" t="s">
        <v>97</v>
      </c>
      <c r="F41" s="41">
        <v>1974</v>
      </c>
      <c r="G41" s="40" t="s">
        <v>23</v>
      </c>
      <c r="H41" s="42">
        <v>0</v>
      </c>
    </row>
    <row r="42" spans="1:9" x14ac:dyDescent="0.35">
      <c r="A42" s="61">
        <v>1997</v>
      </c>
      <c r="B42" s="62" t="s">
        <v>50</v>
      </c>
      <c r="C42" s="63">
        <v>84</v>
      </c>
      <c r="F42" s="41">
        <v>1974</v>
      </c>
      <c r="G42" s="40" t="s">
        <v>80</v>
      </c>
      <c r="H42" s="42">
        <v>4</v>
      </c>
    </row>
    <row r="43" spans="1:9" x14ac:dyDescent="0.35">
      <c r="A43" s="41">
        <v>1997</v>
      </c>
      <c r="B43" s="40" t="s">
        <v>51</v>
      </c>
      <c r="C43" s="42">
        <v>40</v>
      </c>
      <c r="F43" s="41">
        <v>1975</v>
      </c>
      <c r="G43" s="40" t="s">
        <v>23</v>
      </c>
      <c r="H43" s="42">
        <v>0</v>
      </c>
    </row>
    <row r="44" spans="1:9" x14ac:dyDescent="0.35">
      <c r="A44" s="41">
        <v>1998</v>
      </c>
      <c r="B44" s="40" t="s">
        <v>50</v>
      </c>
      <c r="C44" s="42">
        <v>81</v>
      </c>
      <c r="F44" s="41">
        <v>1975</v>
      </c>
      <c r="G44" s="40" t="s">
        <v>80</v>
      </c>
      <c r="H44" s="42">
        <v>8</v>
      </c>
    </row>
    <row r="45" spans="1:9" x14ac:dyDescent="0.35">
      <c r="A45" s="41">
        <v>1998</v>
      </c>
      <c r="B45" s="40" t="s">
        <v>51</v>
      </c>
      <c r="C45" s="42">
        <v>42</v>
      </c>
      <c r="F45" s="41">
        <v>1976</v>
      </c>
      <c r="G45" s="40" t="s">
        <v>23</v>
      </c>
      <c r="H45" s="42">
        <v>0</v>
      </c>
    </row>
    <row r="46" spans="1:9" x14ac:dyDescent="0.35">
      <c r="A46" s="41">
        <v>1998</v>
      </c>
      <c r="B46" s="40" t="s">
        <v>50</v>
      </c>
      <c r="C46" s="42">
        <v>80</v>
      </c>
      <c r="F46" s="41">
        <v>1976</v>
      </c>
      <c r="G46" s="40" t="s">
        <v>80</v>
      </c>
      <c r="H46" s="42">
        <v>17</v>
      </c>
    </row>
    <row r="47" spans="1:9" x14ac:dyDescent="0.35">
      <c r="A47" s="41">
        <v>1999</v>
      </c>
      <c r="B47" s="40" t="s">
        <v>51</v>
      </c>
      <c r="C47" s="42">
        <v>44</v>
      </c>
      <c r="F47" s="41">
        <v>1982</v>
      </c>
      <c r="G47" s="40" t="s">
        <v>23</v>
      </c>
      <c r="H47" s="42">
        <v>10</v>
      </c>
    </row>
    <row r="48" spans="1:9" x14ac:dyDescent="0.35">
      <c r="A48" s="41">
        <v>2000</v>
      </c>
      <c r="B48" s="40" t="s">
        <v>50</v>
      </c>
      <c r="C48" s="42">
        <v>79</v>
      </c>
      <c r="F48" s="41">
        <v>1982</v>
      </c>
      <c r="G48" s="40" t="s">
        <v>80</v>
      </c>
      <c r="H48" s="42">
        <v>8</v>
      </c>
    </row>
    <row r="49" spans="1:8" x14ac:dyDescent="0.35">
      <c r="A49" s="41">
        <v>2000</v>
      </c>
      <c r="B49" s="40" t="s">
        <v>51</v>
      </c>
      <c r="C49" s="42">
        <v>43</v>
      </c>
      <c r="F49" s="41">
        <v>1983</v>
      </c>
      <c r="G49" s="40" t="s">
        <v>23</v>
      </c>
      <c r="H49" s="42">
        <v>15</v>
      </c>
    </row>
    <row r="50" spans="1:8" x14ac:dyDescent="0.35">
      <c r="A50" s="41">
        <v>2001</v>
      </c>
      <c r="B50" s="40" t="s">
        <v>50</v>
      </c>
      <c r="C50" s="42">
        <v>77</v>
      </c>
      <c r="F50" s="41">
        <v>1983</v>
      </c>
      <c r="G50" s="40" t="s">
        <v>80</v>
      </c>
      <c r="H50" s="42">
        <v>9</v>
      </c>
    </row>
    <row r="51" spans="1:8" x14ac:dyDescent="0.35">
      <c r="A51" s="41">
        <v>2001</v>
      </c>
      <c r="B51" s="40" t="s">
        <v>51</v>
      </c>
      <c r="C51" s="42">
        <v>41</v>
      </c>
      <c r="F51" s="41">
        <v>1986</v>
      </c>
      <c r="G51" s="40" t="s">
        <v>23</v>
      </c>
      <c r="H51" s="42">
        <v>2</v>
      </c>
    </row>
    <row r="52" spans="1:8" x14ac:dyDescent="0.35">
      <c r="A52" s="41">
        <v>2002</v>
      </c>
      <c r="B52" s="40" t="s">
        <v>50</v>
      </c>
      <c r="C52" s="42">
        <v>86</v>
      </c>
      <c r="F52" s="41">
        <v>1986</v>
      </c>
      <c r="G52" s="40" t="s">
        <v>80</v>
      </c>
      <c r="H52" s="42">
        <v>3</v>
      </c>
    </row>
    <row r="53" spans="1:8" x14ac:dyDescent="0.35">
      <c r="A53" s="41">
        <v>2002</v>
      </c>
      <c r="B53" s="40" t="s">
        <v>51</v>
      </c>
      <c r="C53" s="42">
        <v>44</v>
      </c>
      <c r="F53" s="41">
        <v>1987</v>
      </c>
      <c r="G53" s="40" t="s">
        <v>23</v>
      </c>
      <c r="H53" s="42">
        <v>-3</v>
      </c>
    </row>
    <row r="54" spans="1:8" x14ac:dyDescent="0.35">
      <c r="A54" s="41">
        <v>2003</v>
      </c>
      <c r="B54" s="40" t="s">
        <v>50</v>
      </c>
      <c r="C54" s="42">
        <v>94</v>
      </c>
      <c r="F54" s="41">
        <v>1987</v>
      </c>
      <c r="G54" s="40" t="s">
        <v>80</v>
      </c>
      <c r="H54" s="42">
        <v>2</v>
      </c>
    </row>
    <row r="55" spans="1:8" x14ac:dyDescent="0.35">
      <c r="A55" s="41">
        <v>2003</v>
      </c>
      <c r="B55" s="40" t="s">
        <v>51</v>
      </c>
      <c r="C55" s="42">
        <v>52</v>
      </c>
      <c r="F55" s="41">
        <v>1989</v>
      </c>
      <c r="G55" s="40" t="s">
        <v>23</v>
      </c>
      <c r="H55" s="42">
        <v>2</v>
      </c>
    </row>
    <row r="56" spans="1:8" x14ac:dyDescent="0.35">
      <c r="A56" s="41">
        <v>2004</v>
      </c>
      <c r="B56" s="40" t="s">
        <v>50</v>
      </c>
      <c r="C56" s="42">
        <v>84</v>
      </c>
      <c r="F56" s="41">
        <v>1989</v>
      </c>
      <c r="G56" s="40" t="s">
        <v>80</v>
      </c>
      <c r="H56" s="42">
        <v>2</v>
      </c>
    </row>
    <row r="57" spans="1:8" x14ac:dyDescent="0.35">
      <c r="A57" s="41">
        <v>2004</v>
      </c>
      <c r="B57" s="40" t="s">
        <v>51</v>
      </c>
      <c r="C57" s="42">
        <v>45</v>
      </c>
      <c r="F57" s="41">
        <v>1990</v>
      </c>
      <c r="G57" s="40" t="s">
        <v>23</v>
      </c>
      <c r="H57" s="42">
        <v>-5</v>
      </c>
    </row>
    <row r="58" spans="1:8" x14ac:dyDescent="0.35">
      <c r="A58" s="41">
        <v>2005</v>
      </c>
      <c r="B58" s="40" t="s">
        <v>50</v>
      </c>
      <c r="C58" s="42">
        <v>83</v>
      </c>
      <c r="F58" s="41">
        <v>1990</v>
      </c>
      <c r="G58" s="40" t="s">
        <v>80</v>
      </c>
      <c r="H58" s="42">
        <v>4</v>
      </c>
    </row>
    <row r="59" spans="1:8" x14ac:dyDescent="0.35">
      <c r="A59" s="41">
        <v>2005</v>
      </c>
      <c r="B59" s="40" t="s">
        <v>51</v>
      </c>
      <c r="C59" s="42">
        <v>46</v>
      </c>
      <c r="F59" s="41">
        <v>1991</v>
      </c>
      <c r="G59" s="40" t="s">
        <v>23</v>
      </c>
      <c r="H59" s="42">
        <v>0</v>
      </c>
    </row>
    <row r="60" spans="1:8" x14ac:dyDescent="0.35">
      <c r="A60" s="41">
        <v>2006</v>
      </c>
      <c r="B60" s="40" t="s">
        <v>50</v>
      </c>
      <c r="C60" s="42">
        <v>86</v>
      </c>
      <c r="F60" s="41">
        <v>1991</v>
      </c>
      <c r="G60" s="40" t="s">
        <v>80</v>
      </c>
      <c r="H60" s="42">
        <v>6</v>
      </c>
    </row>
    <row r="61" spans="1:8" x14ac:dyDescent="0.35">
      <c r="A61" s="41">
        <v>2006</v>
      </c>
      <c r="B61" s="40" t="s">
        <v>51</v>
      </c>
      <c r="C61" s="42">
        <v>47</v>
      </c>
      <c r="F61" s="41">
        <v>1992</v>
      </c>
      <c r="G61" s="40" t="s">
        <v>23</v>
      </c>
      <c r="H61" s="42">
        <v>1</v>
      </c>
    </row>
    <row r="62" spans="1:8" x14ac:dyDescent="0.35">
      <c r="A62" s="41">
        <v>2007</v>
      </c>
      <c r="B62" s="40" t="s">
        <v>50</v>
      </c>
      <c r="C62" s="42">
        <v>83</v>
      </c>
      <c r="F62" s="41">
        <v>1992</v>
      </c>
      <c r="G62" s="40" t="s">
        <v>80</v>
      </c>
      <c r="H62" s="42">
        <v>1</v>
      </c>
    </row>
    <row r="63" spans="1:8" x14ac:dyDescent="0.35">
      <c r="A63" s="41">
        <v>2007</v>
      </c>
      <c r="B63" s="40" t="s">
        <v>51</v>
      </c>
      <c r="C63" s="42">
        <v>42</v>
      </c>
      <c r="F63" s="41">
        <v>1994</v>
      </c>
      <c r="G63" s="40" t="s">
        <v>23</v>
      </c>
      <c r="H63" s="42">
        <v>2</v>
      </c>
    </row>
    <row r="64" spans="1:8" x14ac:dyDescent="0.35">
      <c r="A64" s="41">
        <v>2008</v>
      </c>
      <c r="B64" s="40" t="s">
        <v>50</v>
      </c>
      <c r="C64" s="42">
        <v>76</v>
      </c>
      <c r="F64" s="41">
        <v>1994</v>
      </c>
      <c r="G64" s="40" t="s">
        <v>80</v>
      </c>
      <c r="H64" s="42">
        <v>3</v>
      </c>
    </row>
    <row r="65" spans="1:8" x14ac:dyDescent="0.35">
      <c r="A65" s="41">
        <v>2008</v>
      </c>
      <c r="B65" s="40" t="s">
        <v>51</v>
      </c>
      <c r="C65" s="42">
        <v>45</v>
      </c>
      <c r="F65" s="41">
        <v>1995</v>
      </c>
      <c r="G65" s="40" t="s">
        <v>23</v>
      </c>
      <c r="H65" s="42">
        <v>2</v>
      </c>
    </row>
    <row r="66" spans="1:8" x14ac:dyDescent="0.35">
      <c r="A66" s="41">
        <v>2009</v>
      </c>
      <c r="B66" s="40" t="s">
        <v>50</v>
      </c>
      <c r="C66" s="42">
        <v>82</v>
      </c>
      <c r="F66" s="41">
        <v>1995</v>
      </c>
      <c r="G66" s="40" t="s">
        <v>80</v>
      </c>
      <c r="H66" s="42">
        <v>2</v>
      </c>
    </row>
    <row r="67" spans="1:8" x14ac:dyDescent="0.35">
      <c r="A67" s="41">
        <v>2009</v>
      </c>
      <c r="B67" s="40" t="s">
        <v>51</v>
      </c>
      <c r="C67" s="42">
        <v>48</v>
      </c>
      <c r="F67" s="41">
        <v>1997</v>
      </c>
      <c r="G67" s="40" t="s">
        <v>23</v>
      </c>
      <c r="H67" s="42">
        <v>0</v>
      </c>
    </row>
    <row r="68" spans="1:8" x14ac:dyDescent="0.35">
      <c r="A68" s="41">
        <v>2010</v>
      </c>
      <c r="B68" s="40" t="s">
        <v>50</v>
      </c>
      <c r="C68" s="42">
        <v>81</v>
      </c>
      <c r="F68" s="41">
        <v>1997</v>
      </c>
      <c r="G68" s="40" t="s">
        <v>80</v>
      </c>
      <c r="H68" s="42">
        <v>1</v>
      </c>
    </row>
    <row r="69" spans="1:8" x14ac:dyDescent="0.35">
      <c r="A69" s="41">
        <v>2010</v>
      </c>
      <c r="B69" s="40" t="s">
        <v>51</v>
      </c>
      <c r="C69" s="42">
        <v>48</v>
      </c>
      <c r="F69" s="41">
        <v>1998</v>
      </c>
      <c r="G69" s="40" t="s">
        <v>23</v>
      </c>
      <c r="H69" s="42">
        <v>1</v>
      </c>
    </row>
    <row r="70" spans="1:8" x14ac:dyDescent="0.35">
      <c r="A70" s="41">
        <v>2011</v>
      </c>
      <c r="B70" s="40" t="s">
        <v>50</v>
      </c>
      <c r="C70" s="42">
        <v>82</v>
      </c>
      <c r="F70" s="41">
        <v>1998</v>
      </c>
      <c r="G70" s="40" t="s">
        <v>80</v>
      </c>
      <c r="H70" s="42">
        <v>2</v>
      </c>
    </row>
    <row r="71" spans="1:8" x14ac:dyDescent="0.35">
      <c r="A71" s="41">
        <v>2011</v>
      </c>
      <c r="B71" s="40" t="s">
        <v>51</v>
      </c>
      <c r="C71" s="42">
        <v>44</v>
      </c>
      <c r="F71" s="41">
        <v>1999</v>
      </c>
      <c r="G71" s="40" t="s">
        <v>23</v>
      </c>
      <c r="H71" s="42">
        <v>0</v>
      </c>
    </row>
    <row r="72" spans="1:8" x14ac:dyDescent="0.35">
      <c r="A72" s="41">
        <v>2012</v>
      </c>
      <c r="B72" s="40" t="s">
        <v>50</v>
      </c>
      <c r="C72" s="42">
        <v>79</v>
      </c>
      <c r="F72" s="41">
        <v>1999</v>
      </c>
      <c r="G72" s="40" t="s">
        <v>80</v>
      </c>
      <c r="H72" s="42">
        <v>6</v>
      </c>
    </row>
    <row r="73" spans="1:8" x14ac:dyDescent="0.35">
      <c r="A73" s="41">
        <v>2012</v>
      </c>
      <c r="B73" s="40" t="s">
        <v>51</v>
      </c>
      <c r="C73" s="42">
        <v>43</v>
      </c>
      <c r="F73" s="41">
        <v>2000</v>
      </c>
      <c r="G73" s="40" t="s">
        <v>23</v>
      </c>
      <c r="H73" s="42">
        <v>0</v>
      </c>
    </row>
    <row r="74" spans="1:8" x14ac:dyDescent="0.35">
      <c r="A74" s="41">
        <v>2013</v>
      </c>
      <c r="B74" s="40" t="s">
        <v>50</v>
      </c>
      <c r="C74" s="42">
        <v>81</v>
      </c>
      <c r="F74" s="41">
        <v>2000</v>
      </c>
      <c r="G74" s="40" t="s">
        <v>80</v>
      </c>
      <c r="H74" s="42">
        <v>0</v>
      </c>
    </row>
    <row r="75" spans="1:8" x14ac:dyDescent="0.35">
      <c r="A75" s="41">
        <v>2013</v>
      </c>
      <c r="B75" s="40" t="s">
        <v>51</v>
      </c>
      <c r="C75" s="42">
        <v>44</v>
      </c>
      <c r="F75" s="41">
        <v>2001</v>
      </c>
      <c r="G75" s="40" t="s">
        <v>23</v>
      </c>
      <c r="H75" s="42">
        <v>0</v>
      </c>
    </row>
    <row r="76" spans="1:8" x14ac:dyDescent="0.35">
      <c r="A76" s="41">
        <v>2014</v>
      </c>
      <c r="B76" s="40" t="s">
        <v>50</v>
      </c>
      <c r="C76" s="42">
        <v>80</v>
      </c>
      <c r="F76" s="41">
        <v>2001</v>
      </c>
      <c r="G76" s="40" t="s">
        <v>80</v>
      </c>
      <c r="H76" s="42">
        <v>2</v>
      </c>
    </row>
    <row r="77" spans="1:8" x14ac:dyDescent="0.35">
      <c r="A77" s="41">
        <v>2014</v>
      </c>
      <c r="B77" s="40" t="s">
        <v>51</v>
      </c>
      <c r="C77" s="42">
        <v>45</v>
      </c>
      <c r="F77" s="41">
        <v>2002</v>
      </c>
      <c r="G77" s="40" t="s">
        <v>23</v>
      </c>
      <c r="H77" s="42">
        <v>0</v>
      </c>
    </row>
    <row r="78" spans="1:8" x14ac:dyDescent="0.35">
      <c r="A78" s="41">
        <v>2015</v>
      </c>
      <c r="B78" s="40" t="s">
        <v>50</v>
      </c>
      <c r="C78" s="42">
        <v>83</v>
      </c>
      <c r="F78" s="41">
        <v>2002</v>
      </c>
      <c r="G78" s="40" t="s">
        <v>80</v>
      </c>
      <c r="H78" s="42">
        <v>2</v>
      </c>
    </row>
    <row r="79" spans="1:8" x14ac:dyDescent="0.35">
      <c r="A79" s="41">
        <v>2015</v>
      </c>
      <c r="B79" s="40" t="s">
        <v>51</v>
      </c>
      <c r="C79" s="42">
        <v>48</v>
      </c>
      <c r="F79" s="41">
        <v>2003</v>
      </c>
      <c r="G79" s="40" t="s">
        <v>23</v>
      </c>
      <c r="H79" s="42">
        <v>25</v>
      </c>
    </row>
    <row r="80" spans="1:8" x14ac:dyDescent="0.35">
      <c r="A80" s="41">
        <v>2016</v>
      </c>
      <c r="B80" s="40" t="s">
        <v>50</v>
      </c>
      <c r="C80" s="42">
        <v>79</v>
      </c>
      <c r="F80" s="41">
        <v>2003</v>
      </c>
      <c r="G80" s="40" t="s">
        <v>80</v>
      </c>
      <c r="H80" s="42">
        <v>26</v>
      </c>
    </row>
    <row r="81" spans="1:8" x14ac:dyDescent="0.35">
      <c r="A81" s="41">
        <v>2016</v>
      </c>
      <c r="B81" s="40" t="s">
        <v>51</v>
      </c>
      <c r="C81" s="42">
        <v>44</v>
      </c>
      <c r="F81" s="41">
        <v>2004</v>
      </c>
      <c r="G81" s="40" t="s">
        <v>23</v>
      </c>
      <c r="H81" s="42">
        <v>-1</v>
      </c>
    </row>
    <row r="82" spans="1:8" x14ac:dyDescent="0.35">
      <c r="A82" s="41">
        <v>2017</v>
      </c>
      <c r="B82" s="40" t="s">
        <v>50</v>
      </c>
      <c r="C82" s="42">
        <v>84</v>
      </c>
      <c r="F82" s="41">
        <v>2004</v>
      </c>
      <c r="G82" s="40" t="s">
        <v>80</v>
      </c>
      <c r="H82" s="42">
        <v>-1</v>
      </c>
    </row>
    <row r="83" spans="1:8" x14ac:dyDescent="0.35">
      <c r="A83" s="41">
        <v>2017</v>
      </c>
      <c r="B83" s="40" t="s">
        <v>51</v>
      </c>
      <c r="C83" s="42">
        <v>49</v>
      </c>
      <c r="F83" s="41">
        <v>2005</v>
      </c>
      <c r="G83" s="40" t="s">
        <v>23</v>
      </c>
      <c r="H83" s="42">
        <v>1</v>
      </c>
    </row>
    <row r="84" spans="1:8" x14ac:dyDescent="0.35">
      <c r="A84" s="41">
        <v>2018</v>
      </c>
      <c r="B84" s="40" t="s">
        <v>50</v>
      </c>
      <c r="C84" s="42">
        <v>88</v>
      </c>
      <c r="F84" s="41">
        <v>2005</v>
      </c>
      <c r="G84" s="40" t="s">
        <v>80</v>
      </c>
      <c r="H84" s="42">
        <v>0</v>
      </c>
    </row>
    <row r="85" spans="1:8" x14ac:dyDescent="0.35">
      <c r="A85" s="41">
        <v>2018</v>
      </c>
      <c r="B85" s="40" t="s">
        <v>51</v>
      </c>
      <c r="C85" s="42">
        <v>54</v>
      </c>
      <c r="F85" s="41">
        <v>2006</v>
      </c>
      <c r="G85" s="40" t="s">
        <v>23</v>
      </c>
      <c r="H85" s="42">
        <v>1</v>
      </c>
    </row>
    <row r="86" spans="1:8" x14ac:dyDescent="0.35">
      <c r="A86" s="41">
        <v>2019</v>
      </c>
      <c r="B86" s="40" t="s">
        <v>50</v>
      </c>
      <c r="C86" s="126">
        <v>87</v>
      </c>
      <c r="F86" s="41">
        <v>2006</v>
      </c>
      <c r="G86" s="40" t="s">
        <v>80</v>
      </c>
      <c r="H86" s="42">
        <v>2</v>
      </c>
    </row>
    <row r="87" spans="1:8" ht="15" thickBot="1" x14ac:dyDescent="0.4">
      <c r="A87" s="43">
        <v>2019</v>
      </c>
      <c r="B87" s="44" t="s">
        <v>51</v>
      </c>
      <c r="C87" s="129">
        <v>53</v>
      </c>
      <c r="F87" s="41">
        <v>2007</v>
      </c>
      <c r="G87" s="40" t="s">
        <v>23</v>
      </c>
      <c r="H87" s="42">
        <v>0</v>
      </c>
    </row>
    <row r="88" spans="1:8" x14ac:dyDescent="0.35">
      <c r="F88" s="41">
        <v>2007</v>
      </c>
      <c r="G88" s="40" t="s">
        <v>80</v>
      </c>
      <c r="H88" s="42">
        <v>2</v>
      </c>
    </row>
    <row r="89" spans="1:8" x14ac:dyDescent="0.35">
      <c r="F89" s="41">
        <v>2009</v>
      </c>
      <c r="G89" s="40" t="s">
        <v>23</v>
      </c>
      <c r="H89" s="42">
        <v>0</v>
      </c>
    </row>
    <row r="90" spans="1:8" x14ac:dyDescent="0.35">
      <c r="F90" s="41">
        <v>2009</v>
      </c>
      <c r="G90" s="40" t="s">
        <v>80</v>
      </c>
      <c r="H90" s="42">
        <v>1</v>
      </c>
    </row>
    <row r="91" spans="1:8" x14ac:dyDescent="0.35">
      <c r="F91" s="41">
        <v>2010</v>
      </c>
      <c r="G91" s="40" t="s">
        <v>23</v>
      </c>
      <c r="H91" s="42">
        <v>0</v>
      </c>
    </row>
    <row r="92" spans="1:8" x14ac:dyDescent="0.35">
      <c r="F92" s="41">
        <v>2010</v>
      </c>
      <c r="G92" s="40" t="s">
        <v>80</v>
      </c>
      <c r="H92" s="42">
        <v>1</v>
      </c>
    </row>
    <row r="93" spans="1:8" x14ac:dyDescent="0.35">
      <c r="F93" s="41">
        <v>2011</v>
      </c>
      <c r="G93" s="40" t="s">
        <v>23</v>
      </c>
      <c r="H93" s="42">
        <v>1</v>
      </c>
    </row>
    <row r="94" spans="1:8" x14ac:dyDescent="0.35">
      <c r="F94" s="41">
        <v>2011</v>
      </c>
      <c r="G94" s="40" t="s">
        <v>80</v>
      </c>
      <c r="H94" s="42">
        <v>1</v>
      </c>
    </row>
    <row r="95" spans="1:8" x14ac:dyDescent="0.35">
      <c r="F95" s="41">
        <v>2012</v>
      </c>
      <c r="G95" s="40" t="s">
        <v>23</v>
      </c>
      <c r="H95" s="42">
        <v>0</v>
      </c>
    </row>
    <row r="96" spans="1:8" x14ac:dyDescent="0.35">
      <c r="F96" s="41">
        <v>2012</v>
      </c>
      <c r="G96" s="40" t="s">
        <v>80</v>
      </c>
      <c r="H96" s="42">
        <v>0</v>
      </c>
    </row>
    <row r="97" spans="6:8" x14ac:dyDescent="0.35">
      <c r="F97" s="41">
        <v>2013</v>
      </c>
      <c r="G97" s="40" t="s">
        <v>23</v>
      </c>
      <c r="H97" s="42">
        <v>-5</v>
      </c>
    </row>
    <row r="98" spans="6:8" x14ac:dyDescent="0.35">
      <c r="F98" s="41">
        <v>2013</v>
      </c>
      <c r="G98" s="40" t="s">
        <v>80</v>
      </c>
      <c r="H98" s="42">
        <v>1</v>
      </c>
    </row>
    <row r="99" spans="6:8" x14ac:dyDescent="0.35">
      <c r="F99" s="41">
        <v>2015</v>
      </c>
      <c r="G99" s="40" t="s">
        <v>23</v>
      </c>
      <c r="H99" s="42">
        <v>8</v>
      </c>
    </row>
    <row r="100" spans="6:8" x14ac:dyDescent="0.35">
      <c r="F100" s="41">
        <v>2015</v>
      </c>
      <c r="G100" s="40" t="s">
        <v>80</v>
      </c>
      <c r="H100" s="42">
        <v>5</v>
      </c>
    </row>
    <row r="101" spans="6:8" x14ac:dyDescent="0.35">
      <c r="F101" s="41">
        <v>2016</v>
      </c>
      <c r="G101" s="40" t="s">
        <v>23</v>
      </c>
      <c r="H101" s="42">
        <v>-1</v>
      </c>
    </row>
    <row r="102" spans="6:8" x14ac:dyDescent="0.35">
      <c r="F102" s="41">
        <v>2016</v>
      </c>
      <c r="G102" s="40" t="s">
        <v>80</v>
      </c>
      <c r="H102" s="42">
        <v>2</v>
      </c>
    </row>
    <row r="103" spans="6:8" x14ac:dyDescent="0.35">
      <c r="F103" s="41">
        <v>2017</v>
      </c>
      <c r="G103" s="40" t="s">
        <v>23</v>
      </c>
      <c r="H103" s="42">
        <v>1</v>
      </c>
    </row>
    <row r="104" spans="6:8" x14ac:dyDescent="0.35">
      <c r="F104" s="41">
        <v>2017</v>
      </c>
      <c r="G104" s="40" t="s">
        <v>80</v>
      </c>
      <c r="H104" s="42">
        <v>1</v>
      </c>
    </row>
    <row r="105" spans="6:8" x14ac:dyDescent="0.35">
      <c r="F105" s="41">
        <v>2018</v>
      </c>
      <c r="G105" s="40" t="s">
        <v>23</v>
      </c>
      <c r="H105" s="42">
        <v>4</v>
      </c>
    </row>
    <row r="106" spans="6:8" x14ac:dyDescent="0.35">
      <c r="F106" s="41">
        <v>2018</v>
      </c>
      <c r="G106" s="40" t="s">
        <v>80</v>
      </c>
      <c r="H106" s="42">
        <v>3</v>
      </c>
    </row>
    <row r="107" spans="6:8" x14ac:dyDescent="0.35">
      <c r="F107" s="41">
        <v>2019</v>
      </c>
      <c r="G107" s="40" t="s">
        <v>23</v>
      </c>
      <c r="H107" s="42">
        <v>3</v>
      </c>
    </row>
    <row r="108" spans="6:8" ht="15" thickBot="1" x14ac:dyDescent="0.4">
      <c r="F108" s="43">
        <v>2019</v>
      </c>
      <c r="G108" s="44" t="s">
        <v>80</v>
      </c>
      <c r="H108" s="45">
        <v>2</v>
      </c>
    </row>
  </sheetData>
  <mergeCells count="20">
    <mergeCell ref="A16:B16"/>
    <mergeCell ref="F1:H1"/>
    <mergeCell ref="F14:H16"/>
    <mergeCell ref="K17:M18"/>
    <mergeCell ref="A22:C22"/>
    <mergeCell ref="F21:H21"/>
    <mergeCell ref="A21:C21"/>
    <mergeCell ref="F20:H20"/>
    <mergeCell ref="A2:C2"/>
    <mergeCell ref="F2:H2"/>
    <mergeCell ref="K2:M2"/>
    <mergeCell ref="K1:M1"/>
    <mergeCell ref="K15:L15"/>
    <mergeCell ref="A1:C1"/>
    <mergeCell ref="A33:C35"/>
    <mergeCell ref="F38:H38"/>
    <mergeCell ref="A40:C40"/>
    <mergeCell ref="F39:H39"/>
    <mergeCell ref="A18:B18"/>
    <mergeCell ref="A39:C39"/>
  </mergeCells>
  <pageMargins left="0.7" right="0.7" top="0.75" bottom="0.75" header="0.3" footer="0.3"/>
  <pageSetup paperSize="9" orientation="portrait" horizontalDpi="4294967293" r:id="rId1"/>
  <ignoredErrors>
    <ignoredError sqref="A4:A11 A13:A15 F4:F5 F6:F8 F10:F12 K4 K5 K12:K14 A24:A25 F23:F30 F32:F34 K6:K10 A26:A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3F7A-C649-4A17-A200-CC374C9B3F18}">
  <dimension ref="A1:F27"/>
  <sheetViews>
    <sheetView zoomScale="75" zoomScaleNormal="75" workbookViewId="0">
      <selection activeCell="G23" sqref="G23"/>
    </sheetView>
  </sheetViews>
  <sheetFormatPr baseColWidth="10" defaultRowHeight="14.5" x14ac:dyDescent="0.35"/>
  <cols>
    <col min="1" max="1" width="33.1796875" customWidth="1"/>
    <col min="2" max="5" width="14.6328125" customWidth="1"/>
    <col min="6" max="6" width="12.54296875" customWidth="1"/>
  </cols>
  <sheetData>
    <row r="1" spans="1:5" s="69" customFormat="1" ht="22" customHeight="1" thickBot="1" x14ac:dyDescent="0.4">
      <c r="A1" s="165" t="s">
        <v>100</v>
      </c>
      <c r="B1" s="166"/>
      <c r="C1" s="166"/>
      <c r="D1" s="166"/>
      <c r="E1" s="167"/>
    </row>
    <row r="2" spans="1:5" ht="43.5" x14ac:dyDescent="0.35">
      <c r="A2" s="64" t="s">
        <v>99</v>
      </c>
      <c r="B2" s="65" t="s">
        <v>53</v>
      </c>
      <c r="C2" s="65" t="s">
        <v>112</v>
      </c>
      <c r="D2" s="78" t="s">
        <v>98</v>
      </c>
      <c r="E2" s="66" t="s">
        <v>85</v>
      </c>
    </row>
    <row r="3" spans="1:5" x14ac:dyDescent="0.35">
      <c r="A3" s="79" t="s">
        <v>42</v>
      </c>
      <c r="B3" s="30">
        <v>2015</v>
      </c>
      <c r="C3" s="30">
        <v>8742</v>
      </c>
      <c r="D3" s="29"/>
      <c r="E3" s="80"/>
    </row>
    <row r="4" spans="1:5" x14ac:dyDescent="0.35">
      <c r="A4" s="79" t="s">
        <v>66</v>
      </c>
      <c r="B4" s="30">
        <v>2015</v>
      </c>
      <c r="C4" s="30">
        <v>10713</v>
      </c>
      <c r="D4" s="29"/>
      <c r="E4" s="80"/>
    </row>
    <row r="5" spans="1:5" x14ac:dyDescent="0.35">
      <c r="A5" s="79" t="s">
        <v>43</v>
      </c>
      <c r="B5" s="30">
        <v>2015</v>
      </c>
      <c r="C5" s="30">
        <v>9281</v>
      </c>
      <c r="D5" s="29"/>
      <c r="E5" s="80"/>
    </row>
    <row r="6" spans="1:5" x14ac:dyDescent="0.35">
      <c r="A6" s="79" t="s">
        <v>44</v>
      </c>
      <c r="B6" s="30">
        <v>2015</v>
      </c>
      <c r="C6" s="30">
        <v>3987</v>
      </c>
      <c r="D6" s="29"/>
      <c r="E6" s="80"/>
    </row>
    <row r="7" spans="1:5" x14ac:dyDescent="0.35">
      <c r="A7" s="79" t="s">
        <v>47</v>
      </c>
      <c r="B7" s="30">
        <v>2015</v>
      </c>
      <c r="C7" s="30">
        <v>17005</v>
      </c>
      <c r="D7" s="29"/>
      <c r="E7" s="80"/>
    </row>
    <row r="8" spans="1:5" x14ac:dyDescent="0.35">
      <c r="A8" s="79" t="s">
        <v>42</v>
      </c>
      <c r="B8" s="30" t="s">
        <v>81</v>
      </c>
      <c r="C8" s="30">
        <v>8783</v>
      </c>
      <c r="D8" s="67">
        <f>(C8-C3)/C3</f>
        <v>4.6900022878059939E-3</v>
      </c>
      <c r="E8" s="81">
        <f>C8/(SUM($C$8:$C$12))</f>
        <v>0.18153445496258938</v>
      </c>
    </row>
    <row r="9" spans="1:5" x14ac:dyDescent="0.35">
      <c r="A9" s="79" t="s">
        <v>66</v>
      </c>
      <c r="B9" s="30" t="s">
        <v>81</v>
      </c>
      <c r="C9" s="30">
        <v>10457</v>
      </c>
      <c r="D9" s="67">
        <f t="shared" ref="D9:D12" si="0">(C9-C4)/C4</f>
        <v>-2.3896200877438625E-2</v>
      </c>
      <c r="E9" s="81">
        <f t="shared" ref="E9:E12" si="1">C9/(SUM($C$8:$C$12))</f>
        <v>0.21613409945847628</v>
      </c>
    </row>
    <row r="10" spans="1:5" x14ac:dyDescent="0.35">
      <c r="A10" s="79" t="s">
        <v>43</v>
      </c>
      <c r="B10" s="30" t="s">
        <v>81</v>
      </c>
      <c r="C10" s="30">
        <v>8295</v>
      </c>
      <c r="D10" s="68">
        <f>-10%</f>
        <v>-0.1</v>
      </c>
      <c r="E10" s="81">
        <f t="shared" si="1"/>
        <v>0.1714480591955686</v>
      </c>
    </row>
    <row r="11" spans="1:5" x14ac:dyDescent="0.35">
      <c r="A11" s="79" t="s">
        <v>44</v>
      </c>
      <c r="B11" s="30" t="s">
        <v>81</v>
      </c>
      <c r="C11" s="30">
        <v>3668</v>
      </c>
      <c r="D11" s="67">
        <f t="shared" si="0"/>
        <v>-8.0010032605969394E-2</v>
      </c>
      <c r="E11" s="81">
        <f t="shared" si="1"/>
        <v>7.5813319002934976E-2</v>
      </c>
    </row>
    <row r="12" spans="1:5" ht="15" thickBot="1" x14ac:dyDescent="0.4">
      <c r="A12" s="37" t="s">
        <v>47</v>
      </c>
      <c r="B12" s="75" t="s">
        <v>81</v>
      </c>
      <c r="C12" s="75">
        <v>17179</v>
      </c>
      <c r="D12" s="82">
        <f t="shared" si="0"/>
        <v>1.023228462216995E-2</v>
      </c>
      <c r="E12" s="83">
        <f t="shared" si="1"/>
        <v>0.35507006738043073</v>
      </c>
    </row>
    <row r="13" spans="1:5" ht="15" thickBot="1" x14ac:dyDescent="0.4"/>
    <row r="14" spans="1:5" ht="24.5" customHeight="1" thickBot="1" x14ac:dyDescent="0.4">
      <c r="A14" s="168" t="s">
        <v>103</v>
      </c>
      <c r="B14" s="169"/>
      <c r="C14" s="170"/>
    </row>
    <row r="15" spans="1:5" ht="42" x14ac:dyDescent="0.35">
      <c r="A15" s="84" t="s">
        <v>53</v>
      </c>
      <c r="B15" s="85" t="s">
        <v>102</v>
      </c>
      <c r="C15" s="86" t="s">
        <v>104</v>
      </c>
    </row>
    <row r="16" spans="1:5" x14ac:dyDescent="0.35">
      <c r="A16" s="87">
        <v>2015</v>
      </c>
      <c r="B16" s="29">
        <v>7877698</v>
      </c>
      <c r="C16" s="80">
        <f>SUM(C3:C7)/B16*1000</f>
        <v>6.3125039827624772</v>
      </c>
    </row>
    <row r="17" spans="1:6" ht="15" thickBot="1" x14ac:dyDescent="0.4">
      <c r="A17" s="88" t="s">
        <v>81</v>
      </c>
      <c r="B17" s="89">
        <v>7994459</v>
      </c>
      <c r="C17" s="90">
        <f>SUM(C8:C12)/B17*1000</f>
        <v>6.0519417261380664</v>
      </c>
    </row>
    <row r="19" spans="1:6" ht="15" thickBot="1" x14ac:dyDescent="0.4"/>
    <row r="20" spans="1:6" ht="27" customHeight="1" thickBot="1" x14ac:dyDescent="0.4">
      <c r="A20" s="168" t="s">
        <v>86</v>
      </c>
      <c r="B20" s="169"/>
      <c r="C20" s="169"/>
      <c r="D20" s="170"/>
    </row>
    <row r="21" spans="1:6" ht="43.5" x14ac:dyDescent="0.35">
      <c r="A21" s="84" t="s">
        <v>111</v>
      </c>
      <c r="B21" s="85" t="s">
        <v>53</v>
      </c>
      <c r="C21" s="85" t="s">
        <v>112</v>
      </c>
      <c r="D21" s="112" t="s">
        <v>84</v>
      </c>
      <c r="F21" s="7"/>
    </row>
    <row r="22" spans="1:6" x14ac:dyDescent="0.35">
      <c r="A22" s="72" t="s">
        <v>63</v>
      </c>
      <c r="B22" s="30" t="s">
        <v>81</v>
      </c>
      <c r="C22" s="71">
        <v>13054.94</v>
      </c>
      <c r="D22" s="73">
        <v>26.983529999999998</v>
      </c>
      <c r="E22" s="3"/>
    </row>
    <row r="23" spans="1:6" x14ac:dyDescent="0.35">
      <c r="A23" s="72" t="s">
        <v>67</v>
      </c>
      <c r="B23" s="30" t="s">
        <v>81</v>
      </c>
      <c r="C23" s="71">
        <v>31601.207999999999</v>
      </c>
      <c r="D23" s="73">
        <v>65.3172</v>
      </c>
      <c r="E23" s="3"/>
    </row>
    <row r="24" spans="1:6" ht="15" thickBot="1" x14ac:dyDescent="0.4">
      <c r="A24" s="74" t="s">
        <v>65</v>
      </c>
      <c r="B24" s="75" t="s">
        <v>81</v>
      </c>
      <c r="C24" s="76">
        <v>3724.9949999999999</v>
      </c>
      <c r="D24" s="77">
        <v>7.6992700000000003</v>
      </c>
      <c r="E24" s="3"/>
    </row>
    <row r="27" spans="1:6" x14ac:dyDescent="0.35">
      <c r="A27" t="s">
        <v>82</v>
      </c>
    </row>
  </sheetData>
  <mergeCells count="3">
    <mergeCell ref="A1:E1"/>
    <mergeCell ref="A14:C14"/>
    <mergeCell ref="A20:D20"/>
  </mergeCells>
  <pageMargins left="0.7" right="0.7" top="0.75" bottom="0.75" header="0.3" footer="0.3"/>
  <pageSetup paperSize="9" orientation="portrait" r:id="rId1"/>
  <ignoredErrors>
    <ignoredError sqref="D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C3ECC-44B0-4C15-93C1-18B012FF6998}">
  <dimension ref="A1:J59"/>
  <sheetViews>
    <sheetView workbookViewId="0">
      <selection activeCell="H18" sqref="H18"/>
    </sheetView>
  </sheetViews>
  <sheetFormatPr baseColWidth="10" defaultRowHeight="14.5" x14ac:dyDescent="0.35"/>
  <cols>
    <col min="1" max="1" width="17.6328125" customWidth="1"/>
    <col min="2" max="2" width="36.6328125" customWidth="1"/>
    <col min="3" max="3" width="12.54296875" customWidth="1"/>
    <col min="4" max="4" width="14.36328125" customWidth="1"/>
    <col min="6" max="6" width="18.453125" customWidth="1"/>
    <col min="7" max="7" width="18.08984375" customWidth="1"/>
    <col min="8" max="9" width="13.54296875" customWidth="1"/>
    <col min="10" max="10" width="14.54296875" customWidth="1"/>
  </cols>
  <sheetData>
    <row r="1" spans="1:10" ht="25.5" customHeight="1" thickBot="1" x14ac:dyDescent="0.4">
      <c r="A1" s="168" t="s">
        <v>62</v>
      </c>
      <c r="B1" s="169"/>
      <c r="C1" s="169"/>
      <c r="D1" s="170"/>
      <c r="E1" s="11"/>
      <c r="F1" s="165" t="s">
        <v>110</v>
      </c>
      <c r="G1" s="166"/>
      <c r="H1" s="166"/>
      <c r="I1" s="167"/>
      <c r="J1" s="46"/>
    </row>
    <row r="2" spans="1:10" ht="43.5" x14ac:dyDescent="0.35">
      <c r="A2" s="84" t="s">
        <v>53</v>
      </c>
      <c r="B2" s="85" t="s">
        <v>114</v>
      </c>
      <c r="C2" s="85" t="s">
        <v>107</v>
      </c>
      <c r="D2" s="112" t="s">
        <v>115</v>
      </c>
      <c r="E2" s="11"/>
      <c r="F2" s="84" t="s">
        <v>111</v>
      </c>
      <c r="G2" s="85" t="s">
        <v>114</v>
      </c>
      <c r="H2" s="85" t="s">
        <v>107</v>
      </c>
      <c r="I2" s="112" t="s">
        <v>88</v>
      </c>
    </row>
    <row r="3" spans="1:10" x14ac:dyDescent="0.35">
      <c r="A3" s="97">
        <v>2005</v>
      </c>
      <c r="B3" s="96" t="s">
        <v>37</v>
      </c>
      <c r="C3" s="101">
        <v>41415.660000000003</v>
      </c>
      <c r="D3" s="55"/>
      <c r="E3" s="11"/>
      <c r="F3" s="105" t="s">
        <v>87</v>
      </c>
      <c r="G3" s="103" t="s">
        <v>36</v>
      </c>
      <c r="H3" s="104">
        <v>34812.9</v>
      </c>
      <c r="I3" s="106">
        <v>41.417990000000003</v>
      </c>
    </row>
    <row r="4" spans="1:10" x14ac:dyDescent="0.35">
      <c r="A4" s="97">
        <v>2015</v>
      </c>
      <c r="B4" s="96" t="s">
        <v>36</v>
      </c>
      <c r="C4" s="101">
        <v>89123.79</v>
      </c>
      <c r="D4" s="55"/>
      <c r="E4" s="11"/>
      <c r="F4" s="107" t="s">
        <v>65</v>
      </c>
      <c r="G4" s="103" t="s">
        <v>36</v>
      </c>
      <c r="H4" s="104">
        <v>49239.7</v>
      </c>
      <c r="I4" s="106">
        <v>58.582009999999997</v>
      </c>
    </row>
    <row r="5" spans="1:10" x14ac:dyDescent="0.35">
      <c r="A5" s="97">
        <v>2015</v>
      </c>
      <c r="B5" s="96" t="s">
        <v>39</v>
      </c>
      <c r="C5" s="101">
        <v>86343.32</v>
      </c>
      <c r="D5" s="55"/>
      <c r="E5" s="11"/>
      <c r="F5" s="105" t="s">
        <v>63</v>
      </c>
      <c r="G5" s="103" t="s">
        <v>45</v>
      </c>
      <c r="H5" s="104">
        <v>82346.100000000006</v>
      </c>
      <c r="I5" s="106">
        <v>96.926000000000002</v>
      </c>
    </row>
    <row r="6" spans="1:10" x14ac:dyDescent="0.35">
      <c r="A6" s="97">
        <v>2015</v>
      </c>
      <c r="B6" s="96" t="s">
        <v>38</v>
      </c>
      <c r="C6" s="101">
        <v>104804.9</v>
      </c>
      <c r="D6" s="55"/>
      <c r="E6" s="11"/>
      <c r="F6" s="105" t="s">
        <v>65</v>
      </c>
      <c r="G6" s="103" t="s">
        <v>45</v>
      </c>
      <c r="H6" s="104">
        <v>2611.6</v>
      </c>
      <c r="I6" s="106">
        <v>3.0739999999999998</v>
      </c>
    </row>
    <row r="7" spans="1:10" x14ac:dyDescent="0.35">
      <c r="A7" s="97">
        <v>2015</v>
      </c>
      <c r="B7" s="96" t="s">
        <v>40</v>
      </c>
      <c r="C7" s="101">
        <v>32899.65</v>
      </c>
      <c r="D7" s="55"/>
      <c r="E7" s="11"/>
      <c r="F7" s="105" t="s">
        <v>64</v>
      </c>
      <c r="G7" s="103" t="s">
        <v>46</v>
      </c>
      <c r="H7" s="104">
        <v>68583.600000000006</v>
      </c>
      <c r="I7" s="106">
        <v>75.911990000000003</v>
      </c>
    </row>
    <row r="8" spans="1:10" x14ac:dyDescent="0.35">
      <c r="A8" s="97">
        <v>2015</v>
      </c>
      <c r="B8" s="96" t="s">
        <v>41</v>
      </c>
      <c r="C8" s="101">
        <v>25046.59</v>
      </c>
      <c r="D8" s="55"/>
      <c r="E8" s="11"/>
      <c r="F8" s="105" t="s">
        <v>65</v>
      </c>
      <c r="G8" s="103" t="s">
        <v>46</v>
      </c>
      <c r="H8" s="104">
        <v>21762.6</v>
      </c>
      <c r="I8" s="106">
        <v>24.088010000000001</v>
      </c>
    </row>
    <row r="9" spans="1:10" x14ac:dyDescent="0.35">
      <c r="A9" s="97" t="s">
        <v>81</v>
      </c>
      <c r="B9" s="96" t="s">
        <v>37</v>
      </c>
      <c r="C9" s="101">
        <v>14646.21</v>
      </c>
      <c r="D9" s="98">
        <f>(C9-C3)/C3</f>
        <v>-0.64636057954889536</v>
      </c>
      <c r="E9" s="11"/>
      <c r="F9" s="105" t="s">
        <v>63</v>
      </c>
      <c r="G9" s="103" t="s">
        <v>61</v>
      </c>
      <c r="H9" s="104">
        <v>3807.3</v>
      </c>
      <c r="I9" s="106">
        <v>25.705200000000001</v>
      </c>
    </row>
    <row r="10" spans="1:10" x14ac:dyDescent="0.35">
      <c r="A10" s="97" t="s">
        <v>81</v>
      </c>
      <c r="B10" s="96" t="s">
        <v>36</v>
      </c>
      <c r="C10" s="101">
        <v>84307.35</v>
      </c>
      <c r="D10" s="98">
        <f t="shared" ref="D10:D14" si="0">(C10-C4)/C4</f>
        <v>-5.4042136224233601E-2</v>
      </c>
      <c r="E10" s="11"/>
      <c r="F10" s="105" t="s">
        <v>65</v>
      </c>
      <c r="G10" s="103" t="s">
        <v>61</v>
      </c>
      <c r="H10" s="104">
        <v>11004.1</v>
      </c>
      <c r="I10" s="106">
        <v>74.294799999999995</v>
      </c>
    </row>
    <row r="11" spans="1:10" x14ac:dyDescent="0.35">
      <c r="A11" s="97" t="s">
        <v>81</v>
      </c>
      <c r="B11" s="96" t="s">
        <v>39</v>
      </c>
      <c r="C11" s="101">
        <v>85139.69</v>
      </c>
      <c r="D11" s="98">
        <f t="shared" si="0"/>
        <v>-1.39400477072228E-2</v>
      </c>
      <c r="E11" s="11"/>
      <c r="F11" s="105" t="s">
        <v>87</v>
      </c>
      <c r="G11" s="103" t="s">
        <v>41</v>
      </c>
      <c r="H11" s="104">
        <v>14808.5</v>
      </c>
      <c r="I11" s="106">
        <v>66.683329999999998</v>
      </c>
    </row>
    <row r="12" spans="1:10" x14ac:dyDescent="0.35">
      <c r="A12" s="97" t="s">
        <v>81</v>
      </c>
      <c r="B12" s="96" t="s">
        <v>38</v>
      </c>
      <c r="C12" s="101">
        <v>88628.33</v>
      </c>
      <c r="D12" s="98">
        <f t="shared" si="0"/>
        <v>-0.15434936725286694</v>
      </c>
      <c r="E12" s="11"/>
      <c r="F12" s="105" t="s">
        <v>65</v>
      </c>
      <c r="G12" s="103" t="s">
        <v>41</v>
      </c>
      <c r="H12" s="104">
        <v>7398.7</v>
      </c>
      <c r="I12" s="106">
        <v>33.316670000000002</v>
      </c>
    </row>
    <row r="13" spans="1:10" x14ac:dyDescent="0.35">
      <c r="A13" s="97" t="s">
        <v>81</v>
      </c>
      <c r="B13" s="96" t="s">
        <v>40</v>
      </c>
      <c r="C13" s="101">
        <v>30630.94</v>
      </c>
      <c r="D13" s="98">
        <f t="shared" si="0"/>
        <v>-6.8958484360775951E-2</v>
      </c>
      <c r="E13" s="11"/>
      <c r="F13" s="105" t="s">
        <v>87</v>
      </c>
      <c r="G13" s="103" t="s">
        <v>40</v>
      </c>
      <c r="H13" s="104">
        <v>15155.7</v>
      </c>
      <c r="I13" s="106">
        <v>50.470210000000002</v>
      </c>
    </row>
    <row r="14" spans="1:10" ht="15" thickBot="1" x14ac:dyDescent="0.4">
      <c r="A14" s="88" t="s">
        <v>81</v>
      </c>
      <c r="B14" s="99" t="s">
        <v>41</v>
      </c>
      <c r="C14" s="102">
        <v>22747.21</v>
      </c>
      <c r="D14" s="100">
        <f t="shared" si="0"/>
        <v>-9.1804113853422797E-2</v>
      </c>
      <c r="E14" s="11"/>
      <c r="F14" s="108" t="s">
        <v>65</v>
      </c>
      <c r="G14" s="109" t="s">
        <v>40</v>
      </c>
      <c r="H14" s="110">
        <v>14873.3</v>
      </c>
      <c r="I14" s="111">
        <v>49.529789999999998</v>
      </c>
    </row>
    <row r="15" spans="1:10" x14ac:dyDescent="0.35">
      <c r="A15" s="11"/>
      <c r="B15" s="11"/>
      <c r="C15" s="11"/>
      <c r="D15" s="11"/>
      <c r="E15" s="11"/>
    </row>
    <row r="16" spans="1:10" ht="15" thickBot="1" x14ac:dyDescent="0.4">
      <c r="A16" s="15"/>
      <c r="B16" s="15"/>
      <c r="C16" s="15"/>
      <c r="D16" s="15"/>
      <c r="E16" s="15"/>
    </row>
    <row r="17" spans="1:5" ht="27.5" customHeight="1" thickBot="1" x14ac:dyDescent="0.4">
      <c r="A17" s="171" t="s">
        <v>109</v>
      </c>
      <c r="B17" s="172"/>
      <c r="C17" s="172"/>
      <c r="D17" s="173"/>
      <c r="E17" s="17"/>
    </row>
    <row r="18" spans="1:5" ht="43.5" x14ac:dyDescent="0.35">
      <c r="A18" s="84" t="s">
        <v>114</v>
      </c>
      <c r="B18" s="85" t="s">
        <v>116</v>
      </c>
      <c r="C18" s="85" t="s">
        <v>107</v>
      </c>
      <c r="D18" s="112" t="s">
        <v>90</v>
      </c>
      <c r="E18" s="15"/>
    </row>
    <row r="19" spans="1:5" x14ac:dyDescent="0.35">
      <c r="A19" s="114" t="s">
        <v>36</v>
      </c>
      <c r="B19" s="113" t="s">
        <v>42</v>
      </c>
      <c r="C19" s="101">
        <v>690.78261999999995</v>
      </c>
      <c r="D19" s="98">
        <f>C19/SUM(C$19:C$22)</f>
        <v>8.4939781025986493E-3</v>
      </c>
      <c r="E19" s="144"/>
    </row>
    <row r="20" spans="1:5" x14ac:dyDescent="0.35">
      <c r="A20" s="114" t="s">
        <v>36</v>
      </c>
      <c r="B20" s="113" t="s">
        <v>47</v>
      </c>
      <c r="C20" s="101">
        <v>4432.2056699999994</v>
      </c>
      <c r="D20" s="98">
        <f t="shared" ref="D20:D22" si="1">C20/SUM(C$19:C$22)</f>
        <v>5.4499138827774178E-2</v>
      </c>
      <c r="E20" s="144"/>
    </row>
    <row r="21" spans="1:5" x14ac:dyDescent="0.35">
      <c r="A21" s="114" t="s">
        <v>36</v>
      </c>
      <c r="B21" s="113" t="s">
        <v>48</v>
      </c>
      <c r="C21" s="101">
        <v>21856.685010000001</v>
      </c>
      <c r="D21" s="98">
        <f t="shared" si="1"/>
        <v>0.26875343776068972</v>
      </c>
      <c r="E21" s="144"/>
    </row>
    <row r="22" spans="1:5" x14ac:dyDescent="0.35">
      <c r="A22" s="114" t="s">
        <v>36</v>
      </c>
      <c r="B22" s="113" t="s">
        <v>89</v>
      </c>
      <c r="C22" s="101">
        <v>54346.486440000001</v>
      </c>
      <c r="D22" s="98">
        <f t="shared" si="1"/>
        <v>0.66825344530893738</v>
      </c>
      <c r="E22" s="144"/>
    </row>
    <row r="23" spans="1:5" x14ac:dyDescent="0.35">
      <c r="A23" s="114" t="s">
        <v>45</v>
      </c>
      <c r="B23" s="113" t="s">
        <v>42</v>
      </c>
      <c r="C23" s="101">
        <v>82002.042289999998</v>
      </c>
      <c r="D23" s="98">
        <f>C23/SUM(C$23:C$26)</f>
        <v>0.96354528138187945</v>
      </c>
      <c r="E23" s="144"/>
    </row>
    <row r="24" spans="1:5" x14ac:dyDescent="0.35">
      <c r="A24" s="114" t="s">
        <v>45</v>
      </c>
      <c r="B24" s="113" t="s">
        <v>48</v>
      </c>
      <c r="C24" s="101">
        <v>894.78737999999998</v>
      </c>
      <c r="D24" s="98">
        <f t="shared" ref="D24:D26" si="2">C24/SUM(C$23:C$26)</f>
        <v>1.051398396627732E-2</v>
      </c>
      <c r="E24" s="144"/>
    </row>
    <row r="25" spans="1:5" x14ac:dyDescent="0.35">
      <c r="A25" s="114" t="s">
        <v>45</v>
      </c>
      <c r="B25" s="113" t="s">
        <v>89</v>
      </c>
      <c r="C25" s="101">
        <v>1642.8529599999999</v>
      </c>
      <c r="D25" s="98">
        <f t="shared" si="2"/>
        <v>1.9303948699400782E-2</v>
      </c>
      <c r="E25" s="144"/>
    </row>
    <row r="26" spans="1:5" x14ac:dyDescent="0.35">
      <c r="A26" s="114" t="s">
        <v>45</v>
      </c>
      <c r="B26" s="113" t="s">
        <v>47</v>
      </c>
      <c r="C26" s="101">
        <v>564.82037000000003</v>
      </c>
      <c r="D26" s="98">
        <f t="shared" si="2"/>
        <v>6.6367859524424939E-3</v>
      </c>
      <c r="E26" s="144"/>
    </row>
    <row r="27" spans="1:5" x14ac:dyDescent="0.35">
      <c r="A27" s="114" t="s">
        <v>46</v>
      </c>
      <c r="B27" s="113" t="s">
        <v>42</v>
      </c>
      <c r="C27" s="101">
        <v>3323.1052800000002</v>
      </c>
      <c r="D27" s="98">
        <f>C27/SUM(C$27:C$30)</f>
        <v>3.8942516561349651E-2</v>
      </c>
      <c r="E27" s="144"/>
    </row>
    <row r="28" spans="1:5" x14ac:dyDescent="0.35">
      <c r="A28" s="114" t="s">
        <v>46</v>
      </c>
      <c r="B28" s="113" t="s">
        <v>47</v>
      </c>
      <c r="C28" s="101">
        <v>56195.887020000002</v>
      </c>
      <c r="D28" s="98">
        <f t="shared" ref="D28:D30" si="3">C28/SUM(C$27:C$30)</f>
        <v>0.65854346358719151</v>
      </c>
      <c r="E28" s="144"/>
    </row>
    <row r="29" spans="1:5" x14ac:dyDescent="0.35">
      <c r="A29" s="114" t="s">
        <v>46</v>
      </c>
      <c r="B29" s="113" t="s">
        <v>48</v>
      </c>
      <c r="C29" s="101">
        <v>14888.517040000001</v>
      </c>
      <c r="D29" s="98">
        <f t="shared" si="3"/>
        <v>0.17447425602000083</v>
      </c>
      <c r="E29" s="144"/>
    </row>
    <row r="30" spans="1:5" x14ac:dyDescent="0.35">
      <c r="A30" s="114" t="s">
        <v>46</v>
      </c>
      <c r="B30" s="113" t="s">
        <v>89</v>
      </c>
      <c r="C30" s="101">
        <v>10926.09448</v>
      </c>
      <c r="D30" s="98">
        <f t="shared" si="3"/>
        <v>0.12803976383145796</v>
      </c>
      <c r="E30" s="144"/>
    </row>
    <row r="31" spans="1:5" x14ac:dyDescent="0.35">
      <c r="A31" s="114" t="s">
        <v>40</v>
      </c>
      <c r="B31" s="113" t="s">
        <v>42</v>
      </c>
      <c r="C31" s="101">
        <v>5595.5810300000003</v>
      </c>
      <c r="D31" s="98">
        <f>C31/SUM(C$31:C$34)</f>
        <v>0.1835214874006634</v>
      </c>
      <c r="E31" s="144"/>
    </row>
    <row r="32" spans="1:5" x14ac:dyDescent="0.35">
      <c r="A32" s="114" t="s">
        <v>40</v>
      </c>
      <c r="B32" s="113" t="s">
        <v>47</v>
      </c>
      <c r="C32" s="101">
        <v>3893.8229299999998</v>
      </c>
      <c r="D32" s="98">
        <f t="shared" ref="D32:D34" si="4">C32/SUM(C$31:C$34)</f>
        <v>0.1277079488183927</v>
      </c>
      <c r="E32" s="144"/>
    </row>
    <row r="33" spans="1:5" x14ac:dyDescent="0.35">
      <c r="A33" s="114" t="s">
        <v>40</v>
      </c>
      <c r="B33" s="113" t="s">
        <v>48</v>
      </c>
      <c r="C33" s="101">
        <v>4261.2023300000001</v>
      </c>
      <c r="D33" s="98">
        <f t="shared" si="4"/>
        <v>0.13975710217117032</v>
      </c>
      <c r="E33" s="144"/>
    </row>
    <row r="34" spans="1:5" x14ac:dyDescent="0.35">
      <c r="A34" s="114" t="s">
        <v>40</v>
      </c>
      <c r="B34" s="113" t="s">
        <v>89</v>
      </c>
      <c r="C34" s="101">
        <v>16739.452990000002</v>
      </c>
      <c r="D34" s="98">
        <f t="shared" si="4"/>
        <v>0.5490134616097736</v>
      </c>
      <c r="E34" s="144"/>
    </row>
    <row r="35" spans="1:5" x14ac:dyDescent="0.35">
      <c r="A35" s="114" t="s">
        <v>41</v>
      </c>
      <c r="B35" s="113" t="s">
        <v>42</v>
      </c>
      <c r="C35" s="101">
        <v>1614.19901</v>
      </c>
      <c r="D35" s="98">
        <f>C35/SUM(C$35:C$38)</f>
        <v>7.1265543938774226E-2</v>
      </c>
      <c r="E35" s="144"/>
    </row>
    <row r="36" spans="1:5" x14ac:dyDescent="0.35">
      <c r="A36" s="114" t="s">
        <v>41</v>
      </c>
      <c r="B36" s="113" t="s">
        <v>47</v>
      </c>
      <c r="C36" s="101">
        <v>2607.7931200000003</v>
      </c>
      <c r="D36" s="98">
        <f t="shared" ref="D36:D38" si="5">C36/SUM(C$35:C$38)</f>
        <v>0.11513189763175058</v>
      </c>
      <c r="E36" s="144"/>
    </row>
    <row r="37" spans="1:5" x14ac:dyDescent="0.35">
      <c r="A37" s="114" t="s">
        <v>41</v>
      </c>
      <c r="B37" s="113" t="s">
        <v>48</v>
      </c>
      <c r="C37" s="101">
        <v>2079.5427</v>
      </c>
      <c r="D37" s="98">
        <f t="shared" si="5"/>
        <v>9.1810080876835121E-2</v>
      </c>
      <c r="E37" s="144"/>
    </row>
    <row r="38" spans="1:5" x14ac:dyDescent="0.35">
      <c r="A38" s="114" t="s">
        <v>41</v>
      </c>
      <c r="B38" s="113" t="s">
        <v>89</v>
      </c>
      <c r="C38" s="101">
        <v>16348.948429999999</v>
      </c>
      <c r="D38" s="98">
        <f t="shared" si="5"/>
        <v>0.72179247755263998</v>
      </c>
      <c r="E38" s="144"/>
    </row>
    <row r="39" spans="1:5" x14ac:dyDescent="0.35">
      <c r="A39" s="114" t="s">
        <v>37</v>
      </c>
      <c r="B39" s="113" t="s">
        <v>42</v>
      </c>
      <c r="C39" s="101">
        <v>22.582740000000001</v>
      </c>
      <c r="D39" s="98">
        <f>C39/SUM(C$39:C$42)</f>
        <v>2.0288274609176361E-3</v>
      </c>
      <c r="E39" s="144"/>
    </row>
    <row r="40" spans="1:5" x14ac:dyDescent="0.35">
      <c r="A40" s="114" t="s">
        <v>37</v>
      </c>
      <c r="B40" s="113" t="s">
        <v>47</v>
      </c>
      <c r="C40" s="101">
        <v>164.70414</v>
      </c>
      <c r="D40" s="98">
        <f t="shared" ref="D40:D42" si="6">C40/SUM(C$39:C$42)</f>
        <v>1.479697690177644E-2</v>
      </c>
      <c r="E40" s="144"/>
    </row>
    <row r="41" spans="1:5" x14ac:dyDescent="0.35">
      <c r="A41" s="114" t="s">
        <v>37</v>
      </c>
      <c r="B41" s="113" t="s">
        <v>48</v>
      </c>
      <c r="C41" s="101">
        <v>8729.8761100000011</v>
      </c>
      <c r="D41" s="98">
        <f t="shared" si="6"/>
        <v>0.78428978867829291</v>
      </c>
      <c r="E41" s="144"/>
    </row>
    <row r="42" spans="1:5" ht="15" thickBot="1" x14ac:dyDescent="0.4">
      <c r="A42" s="115" t="s">
        <v>37</v>
      </c>
      <c r="B42" s="116" t="s">
        <v>89</v>
      </c>
      <c r="C42" s="102">
        <v>2213.7687599999999</v>
      </c>
      <c r="D42" s="100">
        <f t="shared" si="6"/>
        <v>0.1988844069590131</v>
      </c>
      <c r="E42" s="144"/>
    </row>
    <row r="43" spans="1:5" x14ac:dyDescent="0.35">
      <c r="A43" s="18"/>
      <c r="B43" s="18"/>
      <c r="C43" s="19"/>
      <c r="D43" s="19"/>
      <c r="E43" s="144"/>
    </row>
    <row r="44" spans="1:5" x14ac:dyDescent="0.35">
      <c r="A44" s="18"/>
      <c r="B44" s="18"/>
      <c r="C44" s="19"/>
      <c r="D44" s="19"/>
      <c r="E44" s="144"/>
    </row>
    <row r="45" spans="1:5" x14ac:dyDescent="0.35">
      <c r="A45" t="s">
        <v>82</v>
      </c>
      <c r="B45" s="18"/>
      <c r="C45" s="19"/>
      <c r="D45" s="19"/>
      <c r="E45" s="144"/>
    </row>
    <row r="46" spans="1:5" x14ac:dyDescent="0.35">
      <c r="A46" t="s">
        <v>108</v>
      </c>
      <c r="E46" s="144"/>
    </row>
    <row r="47" spans="1:5" x14ac:dyDescent="0.35">
      <c r="E47" s="144"/>
    </row>
    <row r="48" spans="1:5" x14ac:dyDescent="0.35">
      <c r="E48" s="144"/>
    </row>
    <row r="49" spans="5:5" x14ac:dyDescent="0.35">
      <c r="E49" s="144"/>
    </row>
    <row r="50" spans="5:5" x14ac:dyDescent="0.35">
      <c r="E50" s="144"/>
    </row>
    <row r="51" spans="5:5" x14ac:dyDescent="0.35">
      <c r="E51" s="144"/>
    </row>
    <row r="52" spans="5:5" x14ac:dyDescent="0.35">
      <c r="E52" s="144"/>
    </row>
    <row r="53" spans="5:5" x14ac:dyDescent="0.35">
      <c r="E53" s="144"/>
    </row>
    <row r="54" spans="5:5" x14ac:dyDescent="0.35">
      <c r="E54" s="144"/>
    </row>
    <row r="55" spans="5:5" x14ac:dyDescent="0.35">
      <c r="E55" s="144"/>
    </row>
    <row r="56" spans="5:5" x14ac:dyDescent="0.35">
      <c r="E56" s="144"/>
    </row>
    <row r="57" spans="5:5" x14ac:dyDescent="0.35">
      <c r="E57" s="144"/>
    </row>
    <row r="58" spans="5:5" x14ac:dyDescent="0.35">
      <c r="E58" s="144"/>
    </row>
    <row r="59" spans="5:5" x14ac:dyDescent="0.35">
      <c r="E59" s="144"/>
    </row>
  </sheetData>
  <mergeCells count="3">
    <mergeCell ref="A1:D1"/>
    <mergeCell ref="F1:I1"/>
    <mergeCell ref="A17:D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F04D-094D-4174-9EC9-4B990EFE1B7D}">
  <dimension ref="A1:G82"/>
  <sheetViews>
    <sheetView workbookViewId="0">
      <selection activeCell="L8" sqref="L8"/>
    </sheetView>
  </sheetViews>
  <sheetFormatPr baseColWidth="10" defaultColWidth="11.54296875" defaultRowHeight="14.5" x14ac:dyDescent="0.35"/>
  <cols>
    <col min="1" max="1" width="20.36328125" style="12" customWidth="1"/>
    <col min="2" max="2" width="20.36328125" style="16" customWidth="1"/>
    <col min="3" max="3" width="20.36328125" style="12" customWidth="1"/>
    <col min="4" max="4" width="11.54296875" style="11"/>
    <col min="5" max="7" width="17.90625" style="11" customWidth="1"/>
    <col min="8" max="16384" width="11.54296875" style="11"/>
  </cols>
  <sheetData>
    <row r="1" spans="1:7" ht="15" thickBot="1" x14ac:dyDescent="0.4"/>
    <row r="2" spans="1:7" ht="34.5" customHeight="1" thickBot="1" x14ac:dyDescent="0.4">
      <c r="A2" s="176" t="s">
        <v>118</v>
      </c>
      <c r="B2" s="177"/>
      <c r="C2" s="177"/>
      <c r="E2" s="176" t="s">
        <v>119</v>
      </c>
      <c r="F2" s="177"/>
      <c r="G2" s="177"/>
    </row>
    <row r="3" spans="1:7" ht="29" x14ac:dyDescent="0.35">
      <c r="A3" s="84" t="s">
        <v>53</v>
      </c>
      <c r="B3" s="85" t="s">
        <v>114</v>
      </c>
      <c r="C3" s="86" t="s">
        <v>144</v>
      </c>
      <c r="E3" s="84" t="s">
        <v>53</v>
      </c>
      <c r="F3" s="85" t="s">
        <v>114</v>
      </c>
      <c r="G3" s="86" t="s">
        <v>117</v>
      </c>
    </row>
    <row r="4" spans="1:7" x14ac:dyDescent="0.35">
      <c r="A4" s="118">
        <v>2007</v>
      </c>
      <c r="B4" s="117" t="s">
        <v>59</v>
      </c>
      <c r="C4" s="119">
        <v>46.8</v>
      </c>
      <c r="E4" s="125">
        <v>2016</v>
      </c>
      <c r="F4" s="124" t="s">
        <v>41</v>
      </c>
      <c r="G4" s="126">
        <v>4830000</v>
      </c>
    </row>
    <row r="5" spans="1:7" x14ac:dyDescent="0.35">
      <c r="A5" s="118">
        <v>2008</v>
      </c>
      <c r="B5" s="117" t="s">
        <v>59</v>
      </c>
      <c r="C5" s="119">
        <v>47.02</v>
      </c>
      <c r="E5" s="125">
        <v>2017</v>
      </c>
      <c r="F5" s="124" t="s">
        <v>41</v>
      </c>
      <c r="G5" s="126">
        <v>6634700</v>
      </c>
    </row>
    <row r="6" spans="1:7" x14ac:dyDescent="0.35">
      <c r="A6" s="118">
        <v>2009</v>
      </c>
      <c r="B6" s="117" t="s">
        <v>59</v>
      </c>
      <c r="C6" s="119">
        <v>51.53</v>
      </c>
      <c r="E6" s="125">
        <v>2018</v>
      </c>
      <c r="F6" s="124" t="s">
        <v>41</v>
      </c>
      <c r="G6" s="126">
        <v>3329000</v>
      </c>
    </row>
    <row r="7" spans="1:7" x14ac:dyDescent="0.35">
      <c r="A7" s="118">
        <v>2010</v>
      </c>
      <c r="B7" s="117" t="s">
        <v>59</v>
      </c>
      <c r="C7" s="119">
        <v>50.98</v>
      </c>
      <c r="E7" s="125">
        <v>2019</v>
      </c>
      <c r="F7" s="124" t="s">
        <v>41</v>
      </c>
      <c r="G7" s="126">
        <v>1380500</v>
      </c>
    </row>
    <row r="8" spans="1:7" x14ac:dyDescent="0.35">
      <c r="A8" s="118">
        <v>2011</v>
      </c>
      <c r="B8" s="117" t="s">
        <v>59</v>
      </c>
      <c r="C8" s="119">
        <v>48.85</v>
      </c>
      <c r="E8" s="125">
        <v>2016</v>
      </c>
      <c r="F8" s="124" t="s">
        <v>40</v>
      </c>
      <c r="G8" s="126">
        <v>2104000</v>
      </c>
    </row>
    <row r="9" spans="1:7" x14ac:dyDescent="0.35">
      <c r="A9" s="118">
        <v>2012</v>
      </c>
      <c r="B9" s="117" t="s">
        <v>59</v>
      </c>
      <c r="C9" s="119">
        <v>49.26</v>
      </c>
      <c r="E9" s="125">
        <v>2017</v>
      </c>
      <c r="F9" s="124" t="s">
        <v>40</v>
      </c>
      <c r="G9" s="126">
        <v>2097500</v>
      </c>
    </row>
    <row r="10" spans="1:7" x14ac:dyDescent="0.35">
      <c r="A10" s="118">
        <v>2013</v>
      </c>
      <c r="B10" s="117" t="s">
        <v>59</v>
      </c>
      <c r="C10" s="119">
        <v>48.95</v>
      </c>
      <c r="E10" s="125">
        <v>2018</v>
      </c>
      <c r="F10" s="124" t="s">
        <v>40</v>
      </c>
      <c r="G10" s="126">
        <v>189800</v>
      </c>
    </row>
    <row r="11" spans="1:7" x14ac:dyDescent="0.35">
      <c r="A11" s="118">
        <v>2014</v>
      </c>
      <c r="B11" s="117" t="s">
        <v>59</v>
      </c>
      <c r="C11" s="119">
        <v>49.32</v>
      </c>
      <c r="E11" s="125">
        <v>2019</v>
      </c>
      <c r="F11" s="124" t="s">
        <v>40</v>
      </c>
      <c r="G11" s="126">
        <v>22000</v>
      </c>
    </row>
    <row r="12" spans="1:7" x14ac:dyDescent="0.35">
      <c r="A12" s="118">
        <v>2015</v>
      </c>
      <c r="B12" s="117" t="s">
        <v>59</v>
      </c>
      <c r="C12" s="119">
        <v>52.66</v>
      </c>
      <c r="E12" s="125">
        <v>2016</v>
      </c>
      <c r="F12" s="124" t="s">
        <v>60</v>
      </c>
      <c r="G12" s="126">
        <v>59000</v>
      </c>
    </row>
    <row r="13" spans="1:7" x14ac:dyDescent="0.35">
      <c r="A13" s="118">
        <v>2016</v>
      </c>
      <c r="B13" s="117" t="s">
        <v>59</v>
      </c>
      <c r="C13" s="119">
        <v>49.41</v>
      </c>
      <c r="E13" s="125">
        <v>2017</v>
      </c>
      <c r="F13" s="124" t="s">
        <v>60</v>
      </c>
      <c r="G13" s="126">
        <v>40400</v>
      </c>
    </row>
    <row r="14" spans="1:7" x14ac:dyDescent="0.35">
      <c r="A14" s="118">
        <v>2017</v>
      </c>
      <c r="B14" s="117" t="s">
        <v>59</v>
      </c>
      <c r="C14" s="119">
        <v>53.35</v>
      </c>
      <c r="E14" s="125">
        <v>2018</v>
      </c>
      <c r="F14" s="124" t="s">
        <v>60</v>
      </c>
      <c r="G14" s="126">
        <v>18400</v>
      </c>
    </row>
    <row r="15" spans="1:7" x14ac:dyDescent="0.35">
      <c r="A15" s="118">
        <v>2018</v>
      </c>
      <c r="B15" s="117" t="s">
        <v>59</v>
      </c>
      <c r="C15" s="119">
        <v>57.88</v>
      </c>
      <c r="E15" s="125">
        <v>2019</v>
      </c>
      <c r="F15" s="124" t="s">
        <v>60</v>
      </c>
      <c r="G15" s="126">
        <v>21000</v>
      </c>
    </row>
    <row r="16" spans="1:7" x14ac:dyDescent="0.35">
      <c r="A16" s="118">
        <v>2019</v>
      </c>
      <c r="B16" s="117" t="s">
        <v>59</v>
      </c>
      <c r="C16" s="119">
        <v>57.08</v>
      </c>
      <c r="D16" s="15"/>
      <c r="E16" s="125">
        <v>2016</v>
      </c>
      <c r="F16" s="124" t="s">
        <v>59</v>
      </c>
      <c r="G16" s="126">
        <v>1037000</v>
      </c>
    </row>
    <row r="17" spans="1:7" s="15" customFormat="1" x14ac:dyDescent="0.25">
      <c r="A17" s="118">
        <v>2007</v>
      </c>
      <c r="B17" s="117" t="s">
        <v>60</v>
      </c>
      <c r="C17" s="119">
        <v>30.87</v>
      </c>
      <c r="E17" s="125">
        <v>2017</v>
      </c>
      <c r="F17" s="124" t="s">
        <v>59</v>
      </c>
      <c r="G17" s="126">
        <v>2063400</v>
      </c>
    </row>
    <row r="18" spans="1:7" s="15" customFormat="1" x14ac:dyDescent="0.25">
      <c r="A18" s="118">
        <v>2008</v>
      </c>
      <c r="B18" s="117" t="s">
        <v>60</v>
      </c>
      <c r="C18" s="119">
        <v>29.94</v>
      </c>
      <c r="E18" s="125">
        <v>2018</v>
      </c>
      <c r="F18" s="124" t="s">
        <v>59</v>
      </c>
      <c r="G18" s="126">
        <v>2659300</v>
      </c>
    </row>
    <row r="19" spans="1:7" s="15" customFormat="1" ht="15" thickBot="1" x14ac:dyDescent="0.3">
      <c r="A19" s="118">
        <v>2009</v>
      </c>
      <c r="B19" s="117" t="s">
        <v>60</v>
      </c>
      <c r="C19" s="119">
        <v>28.9</v>
      </c>
      <c r="E19" s="127">
        <v>2019</v>
      </c>
      <c r="F19" s="128" t="s">
        <v>59</v>
      </c>
      <c r="G19" s="129">
        <v>4337900</v>
      </c>
    </row>
    <row r="20" spans="1:7" s="15" customFormat="1" x14ac:dyDescent="0.25">
      <c r="A20" s="118">
        <v>2010</v>
      </c>
      <c r="B20" s="117" t="s">
        <v>60</v>
      </c>
      <c r="C20" s="119">
        <v>28.93</v>
      </c>
    </row>
    <row r="21" spans="1:7" s="15" customFormat="1" x14ac:dyDescent="0.25">
      <c r="A21" s="118">
        <v>2011</v>
      </c>
      <c r="B21" s="117" t="s">
        <v>60</v>
      </c>
      <c r="C21" s="119">
        <v>28.24</v>
      </c>
    </row>
    <row r="22" spans="1:7" s="15" customFormat="1" x14ac:dyDescent="0.25">
      <c r="A22" s="118">
        <v>2012</v>
      </c>
      <c r="B22" s="117" t="s">
        <v>60</v>
      </c>
      <c r="C22" s="119">
        <v>26.9</v>
      </c>
    </row>
    <row r="23" spans="1:7" s="15" customFormat="1" x14ac:dyDescent="0.25">
      <c r="A23" s="118">
        <v>2013</v>
      </c>
      <c r="B23" s="117" t="s">
        <v>60</v>
      </c>
      <c r="C23" s="119">
        <v>26.19</v>
      </c>
    </row>
    <row r="24" spans="1:7" s="15" customFormat="1" x14ac:dyDescent="0.25">
      <c r="A24" s="118">
        <v>2014</v>
      </c>
      <c r="B24" s="117" t="s">
        <v>60</v>
      </c>
      <c r="C24" s="119">
        <v>24.96</v>
      </c>
    </row>
    <row r="25" spans="1:7" s="15" customFormat="1" x14ac:dyDescent="0.25">
      <c r="A25" s="118">
        <v>2015</v>
      </c>
      <c r="B25" s="117" t="s">
        <v>60</v>
      </c>
      <c r="C25" s="119">
        <v>26.6</v>
      </c>
    </row>
    <row r="26" spans="1:7" s="15" customFormat="1" x14ac:dyDescent="0.25">
      <c r="A26" s="118">
        <v>2016</v>
      </c>
      <c r="B26" s="117" t="s">
        <v>60</v>
      </c>
      <c r="C26" s="119">
        <v>25.61</v>
      </c>
    </row>
    <row r="27" spans="1:7" s="15" customFormat="1" x14ac:dyDescent="0.25">
      <c r="A27" s="118">
        <v>2017</v>
      </c>
      <c r="B27" s="117" t="s">
        <v>60</v>
      </c>
      <c r="C27" s="119">
        <v>24.81</v>
      </c>
    </row>
    <row r="28" spans="1:7" s="15" customFormat="1" x14ac:dyDescent="0.25">
      <c r="A28" s="118">
        <v>2018</v>
      </c>
      <c r="B28" s="117" t="s">
        <v>60</v>
      </c>
      <c r="C28" s="119">
        <v>22.46</v>
      </c>
    </row>
    <row r="29" spans="1:7" s="15" customFormat="1" x14ac:dyDescent="0.25">
      <c r="A29" s="118">
        <v>2019</v>
      </c>
      <c r="B29" s="117" t="s">
        <v>60</v>
      </c>
      <c r="C29" s="119">
        <v>21.16</v>
      </c>
    </row>
    <row r="30" spans="1:7" s="15" customFormat="1" x14ac:dyDescent="0.25">
      <c r="A30" s="118">
        <v>2007</v>
      </c>
      <c r="B30" s="117" t="s">
        <v>40</v>
      </c>
      <c r="C30" s="119">
        <v>28.87</v>
      </c>
    </row>
    <row r="31" spans="1:7" s="15" customFormat="1" x14ac:dyDescent="0.25">
      <c r="A31" s="118">
        <v>2008</v>
      </c>
      <c r="B31" s="117" t="s">
        <v>40</v>
      </c>
      <c r="C31" s="119">
        <v>26.67</v>
      </c>
    </row>
    <row r="32" spans="1:7" s="15" customFormat="1" x14ac:dyDescent="0.25">
      <c r="A32" s="118">
        <v>2009</v>
      </c>
      <c r="B32" s="117" t="s">
        <v>40</v>
      </c>
      <c r="C32" s="119">
        <v>28.08</v>
      </c>
    </row>
    <row r="33" spans="1:3" s="15" customFormat="1" x14ac:dyDescent="0.25">
      <c r="A33" s="118">
        <v>2010</v>
      </c>
      <c r="B33" s="117" t="s">
        <v>40</v>
      </c>
      <c r="C33" s="119">
        <v>25.17</v>
      </c>
    </row>
    <row r="34" spans="1:3" s="15" customFormat="1" x14ac:dyDescent="0.25">
      <c r="A34" s="118">
        <v>2011</v>
      </c>
      <c r="B34" s="117" t="s">
        <v>40</v>
      </c>
      <c r="C34" s="119">
        <v>26.37</v>
      </c>
    </row>
    <row r="35" spans="1:3" s="15" customFormat="1" x14ac:dyDescent="0.25">
      <c r="A35" s="118">
        <v>2012</v>
      </c>
      <c r="B35" s="117" t="s">
        <v>40</v>
      </c>
      <c r="C35" s="119">
        <v>23.26</v>
      </c>
    </row>
    <row r="36" spans="1:3" s="15" customFormat="1" x14ac:dyDescent="0.25">
      <c r="A36" s="118">
        <v>2013</v>
      </c>
      <c r="B36" s="117" t="s">
        <v>40</v>
      </c>
      <c r="C36" s="119">
        <v>22.3</v>
      </c>
    </row>
    <row r="37" spans="1:3" s="15" customFormat="1" x14ac:dyDescent="0.25">
      <c r="A37" s="118">
        <v>2014</v>
      </c>
      <c r="B37" s="117" t="s">
        <v>40</v>
      </c>
      <c r="C37" s="119">
        <v>19.170000000000002</v>
      </c>
    </row>
    <row r="38" spans="1:3" s="15" customFormat="1" x14ac:dyDescent="0.25">
      <c r="A38" s="118">
        <v>2015</v>
      </c>
      <c r="B38" s="117" t="s">
        <v>40</v>
      </c>
      <c r="C38" s="119">
        <v>20.62</v>
      </c>
    </row>
    <row r="39" spans="1:3" s="15" customFormat="1" x14ac:dyDescent="0.25">
      <c r="A39" s="118">
        <v>2016</v>
      </c>
      <c r="B39" s="117" t="s">
        <v>40</v>
      </c>
      <c r="C39" s="119">
        <v>18.489999999999998</v>
      </c>
    </row>
    <row r="40" spans="1:3" s="15" customFormat="1" x14ac:dyDescent="0.25">
      <c r="A40" s="118">
        <v>2017</v>
      </c>
      <c r="B40" s="117" t="s">
        <v>40</v>
      </c>
      <c r="C40" s="119">
        <v>18.420000000000002</v>
      </c>
    </row>
    <row r="41" spans="1:3" s="15" customFormat="1" x14ac:dyDescent="0.25">
      <c r="A41" s="118">
        <v>2018</v>
      </c>
      <c r="B41" s="117" t="s">
        <v>40</v>
      </c>
      <c r="C41" s="119">
        <v>16.579999999999998</v>
      </c>
    </row>
    <row r="42" spans="1:3" s="15" customFormat="1" x14ac:dyDescent="0.25">
      <c r="A42" s="118">
        <v>2019</v>
      </c>
      <c r="B42" s="117" t="s">
        <v>40</v>
      </c>
      <c r="C42" s="119">
        <v>15.67</v>
      </c>
    </row>
    <row r="43" spans="1:3" s="15" customFormat="1" x14ac:dyDescent="0.25">
      <c r="A43" s="118">
        <v>2007</v>
      </c>
      <c r="B43" s="117" t="s">
        <v>41</v>
      </c>
      <c r="C43" s="119">
        <v>25.25</v>
      </c>
    </row>
    <row r="44" spans="1:3" s="15" customFormat="1" x14ac:dyDescent="0.25">
      <c r="A44" s="118">
        <v>2008</v>
      </c>
      <c r="B44" s="117" t="s">
        <v>41</v>
      </c>
      <c r="C44" s="119">
        <v>23.75</v>
      </c>
    </row>
    <row r="45" spans="1:3" s="15" customFormat="1" x14ac:dyDescent="0.25">
      <c r="A45" s="118">
        <v>2009</v>
      </c>
      <c r="B45" s="117" t="s">
        <v>41</v>
      </c>
      <c r="C45" s="119">
        <v>21</v>
      </c>
    </row>
    <row r="46" spans="1:3" s="15" customFormat="1" x14ac:dyDescent="0.25">
      <c r="A46" s="118">
        <v>2010</v>
      </c>
      <c r="B46" s="117" t="s">
        <v>41</v>
      </c>
      <c r="C46" s="119">
        <v>19.27</v>
      </c>
    </row>
    <row r="47" spans="1:3" s="15" customFormat="1" x14ac:dyDescent="0.25">
      <c r="A47" s="118">
        <v>2011</v>
      </c>
      <c r="B47" s="117" t="s">
        <v>41</v>
      </c>
      <c r="C47" s="119">
        <v>20.22</v>
      </c>
    </row>
    <row r="48" spans="1:3" s="15" customFormat="1" x14ac:dyDescent="0.35">
      <c r="A48" s="97">
        <v>2012</v>
      </c>
      <c r="B48" s="117" t="s">
        <v>41</v>
      </c>
      <c r="C48" s="119">
        <v>17.170000000000002</v>
      </c>
    </row>
    <row r="49" spans="1:7" s="15" customFormat="1" x14ac:dyDescent="0.25">
      <c r="A49" s="118">
        <v>2013</v>
      </c>
      <c r="B49" s="117" t="s">
        <v>41</v>
      </c>
      <c r="C49" s="119">
        <v>17</v>
      </c>
    </row>
    <row r="50" spans="1:7" s="15" customFormat="1" x14ac:dyDescent="0.25">
      <c r="A50" s="118">
        <v>2014</v>
      </c>
      <c r="B50" s="117" t="s">
        <v>41</v>
      </c>
      <c r="C50" s="119">
        <v>12.24</v>
      </c>
    </row>
    <row r="51" spans="1:7" s="15" customFormat="1" x14ac:dyDescent="0.25">
      <c r="A51" s="118">
        <v>2015</v>
      </c>
      <c r="B51" s="117" t="s">
        <v>41</v>
      </c>
      <c r="C51" s="119">
        <v>14.15</v>
      </c>
    </row>
    <row r="52" spans="1:7" s="15" customFormat="1" x14ac:dyDescent="0.25">
      <c r="A52" s="118">
        <v>2016</v>
      </c>
      <c r="B52" s="117" t="s">
        <v>41</v>
      </c>
      <c r="C52" s="119">
        <v>12.67</v>
      </c>
    </row>
    <row r="53" spans="1:7" s="15" customFormat="1" x14ac:dyDescent="0.25">
      <c r="A53" s="118">
        <v>2017</v>
      </c>
      <c r="B53" s="117" t="s">
        <v>41</v>
      </c>
      <c r="C53" s="119">
        <v>11.7</v>
      </c>
    </row>
    <row r="54" spans="1:7" s="15" customFormat="1" x14ac:dyDescent="0.25">
      <c r="A54" s="118">
        <v>2018</v>
      </c>
      <c r="B54" s="117" t="s">
        <v>41</v>
      </c>
      <c r="C54" s="119">
        <v>10.52</v>
      </c>
    </row>
    <row r="55" spans="1:7" s="15" customFormat="1" x14ac:dyDescent="0.25">
      <c r="A55" s="118">
        <v>2019</v>
      </c>
      <c r="B55" s="117" t="s">
        <v>41</v>
      </c>
      <c r="C55" s="119">
        <v>9.2200000000000006</v>
      </c>
    </row>
    <row r="56" spans="1:7" s="15" customFormat="1" x14ac:dyDescent="0.25">
      <c r="A56" s="118">
        <v>2007</v>
      </c>
      <c r="B56" s="117" t="s">
        <v>61</v>
      </c>
      <c r="C56" s="119">
        <v>4.88</v>
      </c>
    </row>
    <row r="57" spans="1:7" s="15" customFormat="1" x14ac:dyDescent="0.25">
      <c r="A57" s="118">
        <v>2008</v>
      </c>
      <c r="B57" s="117" t="s">
        <v>61</v>
      </c>
      <c r="C57" s="119">
        <v>4.08</v>
      </c>
    </row>
    <row r="58" spans="1:7" s="15" customFormat="1" x14ac:dyDescent="0.35">
      <c r="A58" s="118">
        <v>2009</v>
      </c>
      <c r="B58" s="117" t="s">
        <v>61</v>
      </c>
      <c r="C58" s="119">
        <v>3.65</v>
      </c>
      <c r="D58" s="11"/>
      <c r="E58" s="11"/>
      <c r="F58" s="11"/>
      <c r="G58" s="11"/>
    </row>
    <row r="59" spans="1:7" x14ac:dyDescent="0.35">
      <c r="A59" s="118">
        <v>2010</v>
      </c>
      <c r="B59" s="117" t="s">
        <v>61</v>
      </c>
      <c r="C59" s="119">
        <v>2.72</v>
      </c>
    </row>
    <row r="60" spans="1:7" x14ac:dyDescent="0.35">
      <c r="A60" s="118">
        <v>2011</v>
      </c>
      <c r="B60" s="117" t="s">
        <v>61</v>
      </c>
      <c r="C60" s="119">
        <v>3</v>
      </c>
    </row>
    <row r="61" spans="1:7" x14ac:dyDescent="0.35">
      <c r="A61" s="118">
        <v>2012</v>
      </c>
      <c r="B61" s="117" t="s">
        <v>61</v>
      </c>
      <c r="C61" s="119">
        <v>2.8</v>
      </c>
    </row>
    <row r="62" spans="1:7" x14ac:dyDescent="0.35">
      <c r="A62" s="118">
        <v>2013</v>
      </c>
      <c r="B62" s="117" t="s">
        <v>61</v>
      </c>
      <c r="C62" s="119">
        <v>2.75</v>
      </c>
    </row>
    <row r="63" spans="1:7" x14ac:dyDescent="0.35">
      <c r="A63" s="118">
        <v>2014</v>
      </c>
      <c r="B63" s="117" t="s">
        <v>61</v>
      </c>
      <c r="C63" s="119">
        <v>3.17</v>
      </c>
    </row>
    <row r="64" spans="1:7" x14ac:dyDescent="0.35">
      <c r="A64" s="118">
        <v>2015</v>
      </c>
      <c r="B64" s="117" t="s">
        <v>61</v>
      </c>
      <c r="C64" s="119">
        <v>3.58</v>
      </c>
    </row>
    <row r="65" spans="1:3" x14ac:dyDescent="0.35">
      <c r="A65" s="118">
        <v>2016</v>
      </c>
      <c r="B65" s="117" t="s">
        <v>61</v>
      </c>
      <c r="C65" s="119">
        <v>3.42</v>
      </c>
    </row>
    <row r="66" spans="1:3" x14ac:dyDescent="0.35">
      <c r="A66" s="118">
        <v>2017</v>
      </c>
      <c r="B66" s="117" t="s">
        <v>61</v>
      </c>
      <c r="C66" s="119">
        <v>3.28</v>
      </c>
    </row>
    <row r="67" spans="1:3" x14ac:dyDescent="0.35">
      <c r="A67" s="118">
        <v>2018</v>
      </c>
      <c r="B67" s="117" t="s">
        <v>61</v>
      </c>
      <c r="C67" s="119">
        <v>3.37</v>
      </c>
    </row>
    <row r="68" spans="1:3" ht="15" thickBot="1" x14ac:dyDescent="0.4">
      <c r="A68" s="120">
        <v>2019</v>
      </c>
      <c r="B68" s="121" t="s">
        <v>61</v>
      </c>
      <c r="C68" s="122">
        <v>3.05</v>
      </c>
    </row>
    <row r="72" spans="1:3" x14ac:dyDescent="0.35">
      <c r="A72" s="174"/>
      <c r="B72" s="175"/>
      <c r="C72" s="10"/>
    </row>
    <row r="73" spans="1:3" x14ac:dyDescent="0.35">
      <c r="A73" s="174"/>
      <c r="B73" s="175"/>
      <c r="C73" s="10"/>
    </row>
    <row r="74" spans="1:3" x14ac:dyDescent="0.35">
      <c r="A74" s="23"/>
      <c r="B74" s="20"/>
      <c r="C74" s="20"/>
    </row>
    <row r="75" spans="1:3" x14ac:dyDescent="0.35">
      <c r="A75" s="24"/>
      <c r="B75" s="21"/>
      <c r="C75" s="21"/>
    </row>
    <row r="76" spans="1:3" x14ac:dyDescent="0.35">
      <c r="A76" s="25"/>
      <c r="B76" s="22"/>
      <c r="C76" s="21"/>
    </row>
    <row r="77" spans="1:3" x14ac:dyDescent="0.35">
      <c r="A77" s="24"/>
      <c r="B77" s="21"/>
      <c r="C77" s="21"/>
    </row>
    <row r="78" spans="1:3" x14ac:dyDescent="0.35">
      <c r="A78" s="24"/>
      <c r="B78" s="21"/>
      <c r="C78" s="21"/>
    </row>
    <row r="79" spans="1:3" x14ac:dyDescent="0.35">
      <c r="A79" s="24"/>
      <c r="B79" s="21"/>
      <c r="C79" s="21"/>
    </row>
    <row r="80" spans="1:3" x14ac:dyDescent="0.35">
      <c r="A80" s="24"/>
      <c r="B80" s="21"/>
      <c r="C80" s="21"/>
    </row>
    <row r="81" spans="1:3" x14ac:dyDescent="0.35">
      <c r="A81" s="24"/>
      <c r="B81" s="21"/>
      <c r="C81" s="21"/>
    </row>
    <row r="82" spans="1:3" x14ac:dyDescent="0.35">
      <c r="A82" s="24"/>
      <c r="B82" s="21"/>
      <c r="C82" s="21"/>
    </row>
  </sheetData>
  <mergeCells count="4">
    <mergeCell ref="A72:A73"/>
    <mergeCell ref="B72:B73"/>
    <mergeCell ref="A2:C2"/>
    <mergeCell ref="E2:G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0FD5-4D2B-4770-A321-B327CE4FA656}">
  <dimension ref="A1:E30"/>
  <sheetViews>
    <sheetView zoomScale="75" zoomScaleNormal="75" workbookViewId="0">
      <selection activeCell="F31" sqref="F31"/>
    </sheetView>
  </sheetViews>
  <sheetFormatPr baseColWidth="10" defaultRowHeight="14.5" x14ac:dyDescent="0.35"/>
  <cols>
    <col min="1" max="1" width="34.1796875" customWidth="1"/>
    <col min="2" max="5" width="14.1796875" customWidth="1"/>
  </cols>
  <sheetData>
    <row r="1" spans="1:5" s="69" customFormat="1" ht="22" customHeight="1" thickBot="1" x14ac:dyDescent="0.4">
      <c r="A1" s="165" t="s">
        <v>101</v>
      </c>
      <c r="B1" s="166"/>
      <c r="C1" s="166"/>
      <c r="D1" s="166"/>
      <c r="E1" s="167"/>
    </row>
    <row r="2" spans="1:5" ht="43.5" x14ac:dyDescent="0.35">
      <c r="A2" s="84" t="s">
        <v>99</v>
      </c>
      <c r="B2" s="85" t="s">
        <v>53</v>
      </c>
      <c r="C2" s="85" t="s">
        <v>113</v>
      </c>
      <c r="D2" s="123" t="s">
        <v>83</v>
      </c>
      <c r="E2" s="86" t="s">
        <v>85</v>
      </c>
    </row>
    <row r="3" spans="1:5" x14ac:dyDescent="0.35">
      <c r="A3" s="79" t="s">
        <v>42</v>
      </c>
      <c r="B3" s="30">
        <v>2015</v>
      </c>
      <c r="C3" s="30">
        <v>3388</v>
      </c>
      <c r="D3" s="29"/>
      <c r="E3" s="80"/>
    </row>
    <row r="4" spans="1:5" x14ac:dyDescent="0.35">
      <c r="A4" s="79" t="s">
        <v>66</v>
      </c>
      <c r="B4" s="30">
        <v>2015</v>
      </c>
      <c r="C4" s="30">
        <f>1583+44349</f>
        <v>45932</v>
      </c>
      <c r="D4" s="29"/>
      <c r="E4" s="80"/>
    </row>
    <row r="5" spans="1:5" x14ac:dyDescent="0.35">
      <c r="A5" s="79" t="s">
        <v>43</v>
      </c>
      <c r="B5" s="30">
        <v>2015</v>
      </c>
      <c r="C5" s="30">
        <v>64129</v>
      </c>
      <c r="D5" s="29"/>
      <c r="E5" s="80"/>
    </row>
    <row r="6" spans="1:5" x14ac:dyDescent="0.35">
      <c r="A6" s="79" t="s">
        <v>44</v>
      </c>
      <c r="B6" s="30">
        <v>2015</v>
      </c>
      <c r="C6" s="30">
        <v>32181</v>
      </c>
      <c r="D6" s="29"/>
      <c r="E6" s="80"/>
    </row>
    <row r="7" spans="1:5" x14ac:dyDescent="0.35">
      <c r="A7" s="79" t="s">
        <v>47</v>
      </c>
      <c r="B7" s="30">
        <v>2015</v>
      </c>
      <c r="C7" s="30">
        <f>1969+67567</f>
        <v>69536</v>
      </c>
      <c r="D7" s="29"/>
      <c r="E7" s="80"/>
    </row>
    <row r="8" spans="1:5" x14ac:dyDescent="0.35">
      <c r="A8" s="79" t="s">
        <v>42</v>
      </c>
      <c r="B8" s="30" t="s">
        <v>81</v>
      </c>
      <c r="C8" s="30">
        <v>3415</v>
      </c>
      <c r="D8" s="67">
        <f>(C8-C3)/C3</f>
        <v>7.9693034238488784E-3</v>
      </c>
      <c r="E8" s="81">
        <f>C8/SUM(C$8:C$12)</f>
        <v>1.594125774889835E-2</v>
      </c>
    </row>
    <row r="9" spans="1:5" x14ac:dyDescent="0.35">
      <c r="A9" s="79" t="s">
        <v>66</v>
      </c>
      <c r="B9" s="30" t="s">
        <v>81</v>
      </c>
      <c r="C9" s="30">
        <f>1459+41984</f>
        <v>43443</v>
      </c>
      <c r="D9" s="67">
        <f>(C9-C4)/C4</f>
        <v>-5.4188800836018465E-2</v>
      </c>
      <c r="E9" s="81">
        <f>C9/SUM(C$8:C$12)</f>
        <v>0.20279240421241318</v>
      </c>
    </row>
    <row r="10" spans="1:5" x14ac:dyDescent="0.35">
      <c r="A10" s="79" t="s">
        <v>43</v>
      </c>
      <c r="B10" s="30" t="s">
        <v>81</v>
      </c>
      <c r="C10" s="30">
        <v>64097</v>
      </c>
      <c r="D10" s="68">
        <f>(C10-C5)/C5</f>
        <v>-4.9899421478582237E-4</v>
      </c>
      <c r="E10" s="81">
        <f>C10/SUM(C$8:C$12)</f>
        <v>0.2992055045186347</v>
      </c>
    </row>
    <row r="11" spans="1:5" x14ac:dyDescent="0.35">
      <c r="A11" s="79" t="s">
        <v>44</v>
      </c>
      <c r="B11" s="30" t="s">
        <v>81</v>
      </c>
      <c r="C11" s="30">
        <v>32883</v>
      </c>
      <c r="D11" s="67">
        <f>(C11-C6)/C6</f>
        <v>2.1814113918150461E-2</v>
      </c>
      <c r="E11" s="81">
        <f>C11/SUM(C$8:C$12)</f>
        <v>0.15349820748375531</v>
      </c>
    </row>
    <row r="12" spans="1:5" ht="15" thickBot="1" x14ac:dyDescent="0.4">
      <c r="A12" s="37" t="s">
        <v>47</v>
      </c>
      <c r="B12" s="75" t="s">
        <v>81</v>
      </c>
      <c r="C12" s="75">
        <f>68440+1946</f>
        <v>70386</v>
      </c>
      <c r="D12" s="82">
        <f>(C12-C7)/C7</f>
        <v>1.2223884031293143E-2</v>
      </c>
      <c r="E12" s="83">
        <f>C12/SUM(C$8:C$12)</f>
        <v>0.32856262603629843</v>
      </c>
    </row>
    <row r="13" spans="1:5" ht="15" thickBot="1" x14ac:dyDescent="0.4"/>
    <row r="14" spans="1:5" ht="24.5" customHeight="1" thickBot="1" x14ac:dyDescent="0.4">
      <c r="A14" s="168" t="s">
        <v>105</v>
      </c>
      <c r="B14" s="169"/>
      <c r="C14" s="170"/>
    </row>
    <row r="15" spans="1:5" ht="42" x14ac:dyDescent="0.35">
      <c r="A15" s="84" t="s">
        <v>53</v>
      </c>
      <c r="B15" s="85" t="s">
        <v>102</v>
      </c>
      <c r="C15" s="86" t="s">
        <v>147</v>
      </c>
    </row>
    <row r="16" spans="1:5" x14ac:dyDescent="0.35">
      <c r="A16" s="87">
        <v>2015</v>
      </c>
      <c r="B16" s="29">
        <v>7877698</v>
      </c>
      <c r="C16" s="80">
        <f>SUM(C3:C7)/B16*1000</f>
        <v>27.313309040280551</v>
      </c>
    </row>
    <row r="17" spans="1:5" ht="15" thickBot="1" x14ac:dyDescent="0.4">
      <c r="A17" s="88" t="s">
        <v>81</v>
      </c>
      <c r="B17" s="89">
        <v>7994459</v>
      </c>
      <c r="C17" s="90">
        <f>SUM(C8:C12)/B17*1000</f>
        <v>26.796559967347385</v>
      </c>
    </row>
    <row r="19" spans="1:5" ht="15" thickBot="1" x14ac:dyDescent="0.4"/>
    <row r="20" spans="1:5" ht="27" customHeight="1" thickBot="1" x14ac:dyDescent="0.4">
      <c r="A20" s="168" t="s">
        <v>69</v>
      </c>
      <c r="B20" s="169"/>
      <c r="C20" s="169"/>
      <c r="D20" s="170"/>
    </row>
    <row r="21" spans="1:5" ht="43.5" x14ac:dyDescent="0.35">
      <c r="A21" s="64" t="s">
        <v>111</v>
      </c>
      <c r="B21" s="65" t="s">
        <v>53</v>
      </c>
      <c r="C21" s="85" t="s">
        <v>113</v>
      </c>
      <c r="D21" s="70" t="s">
        <v>84</v>
      </c>
      <c r="E21" s="7"/>
    </row>
    <row r="22" spans="1:5" x14ac:dyDescent="0.35">
      <c r="A22" s="72" t="s">
        <v>68</v>
      </c>
      <c r="B22" s="30" t="s">
        <v>81</v>
      </c>
      <c r="C22" s="71">
        <v>62259.199999999997</v>
      </c>
      <c r="D22" s="73">
        <v>29.06287</v>
      </c>
      <c r="E22" s="3"/>
    </row>
    <row r="23" spans="1:5" x14ac:dyDescent="0.35">
      <c r="A23" s="72" t="s">
        <v>67</v>
      </c>
      <c r="B23" s="30" t="s">
        <v>81</v>
      </c>
      <c r="C23" s="71">
        <v>128742.5</v>
      </c>
      <c r="D23" s="73">
        <v>60.097560000000001</v>
      </c>
      <c r="E23" s="3"/>
    </row>
    <row r="24" spans="1:5" ht="15" thickBot="1" x14ac:dyDescent="0.4">
      <c r="A24" s="74" t="s">
        <v>65</v>
      </c>
      <c r="B24" s="75" t="s">
        <v>81</v>
      </c>
      <c r="C24" s="76">
        <v>23220.799999999999</v>
      </c>
      <c r="D24" s="77">
        <v>10.83957</v>
      </c>
      <c r="E24" s="3"/>
    </row>
    <row r="25" spans="1:5" x14ac:dyDescent="0.35">
      <c r="E25" s="3"/>
    </row>
    <row r="26" spans="1:5" x14ac:dyDescent="0.35">
      <c r="E26" s="3"/>
    </row>
    <row r="27" spans="1:5" x14ac:dyDescent="0.35">
      <c r="A27" t="s">
        <v>82</v>
      </c>
      <c r="E27" s="3"/>
    </row>
    <row r="28" spans="1:5" x14ac:dyDescent="0.35">
      <c r="E28" s="3"/>
    </row>
    <row r="29" spans="1:5" x14ac:dyDescent="0.35">
      <c r="E29" s="3"/>
    </row>
    <row r="30" spans="1:5" x14ac:dyDescent="0.35">
      <c r="E30" s="3"/>
    </row>
  </sheetData>
  <mergeCells count="3">
    <mergeCell ref="A20:D20"/>
    <mergeCell ref="A1:E1"/>
    <mergeCell ref="A14:C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02FB-66CD-4B35-B668-933ABBA27880}">
  <dimension ref="A1:N41"/>
  <sheetViews>
    <sheetView zoomScale="75" zoomScaleNormal="75" workbookViewId="0">
      <selection activeCell="I17" sqref="I17"/>
    </sheetView>
  </sheetViews>
  <sheetFormatPr baseColWidth="10" defaultColWidth="11.54296875" defaultRowHeight="14.5" x14ac:dyDescent="0.35"/>
  <cols>
    <col min="1" max="1" width="16.36328125" style="11" customWidth="1"/>
    <col min="2" max="2" width="28.81640625" style="11" customWidth="1"/>
    <col min="3" max="3" width="17.54296875" style="26" customWidth="1"/>
    <col min="4" max="7" width="11.54296875" style="11"/>
    <col min="8" max="8" width="34.81640625" style="11" customWidth="1"/>
    <col min="9" max="9" width="11.54296875" style="11"/>
    <col min="10" max="10" width="18.36328125" style="11" customWidth="1"/>
    <col min="11" max="16384" width="11.54296875" style="11"/>
  </cols>
  <sheetData>
    <row r="1" spans="1:14" ht="34" customHeight="1" thickBot="1" x14ac:dyDescent="0.4">
      <c r="A1" s="171" t="s">
        <v>131</v>
      </c>
      <c r="B1" s="172"/>
      <c r="C1" s="172"/>
      <c r="D1" s="173"/>
      <c r="G1" s="176" t="s">
        <v>70</v>
      </c>
      <c r="H1" s="177"/>
      <c r="I1" s="177"/>
      <c r="J1" s="178"/>
    </row>
    <row r="2" spans="1:14" ht="43.5" x14ac:dyDescent="0.35">
      <c r="A2" s="84" t="s">
        <v>53</v>
      </c>
      <c r="B2" s="85" t="s">
        <v>120</v>
      </c>
      <c r="C2" s="85" t="s">
        <v>121</v>
      </c>
      <c r="D2" s="112" t="s">
        <v>122</v>
      </c>
      <c r="F2" s="28"/>
      <c r="G2" s="84" t="s">
        <v>53</v>
      </c>
      <c r="H2" s="85" t="s">
        <v>120</v>
      </c>
      <c r="I2" s="85" t="s">
        <v>121</v>
      </c>
      <c r="J2" s="112" t="s">
        <v>132</v>
      </c>
    </row>
    <row r="3" spans="1:14" x14ac:dyDescent="0.35">
      <c r="A3" s="118">
        <v>2015</v>
      </c>
      <c r="B3" s="117" t="s">
        <v>123</v>
      </c>
      <c r="C3" s="130">
        <v>339.09679999999997</v>
      </c>
      <c r="D3" s="131"/>
      <c r="F3" s="28"/>
      <c r="G3" s="118">
        <v>2019</v>
      </c>
      <c r="H3" s="117" t="s">
        <v>126</v>
      </c>
      <c r="I3" s="130">
        <v>23479.624299999999</v>
      </c>
      <c r="J3" s="135">
        <f>I3/$I$18</f>
        <v>0.53109708702836811</v>
      </c>
      <c r="K3" s="27"/>
    </row>
    <row r="4" spans="1:14" x14ac:dyDescent="0.35">
      <c r="A4" s="118">
        <v>2015</v>
      </c>
      <c r="B4" s="117" t="s">
        <v>124</v>
      </c>
      <c r="C4" s="130">
        <v>12306.1409</v>
      </c>
      <c r="D4" s="131"/>
      <c r="F4" s="28"/>
      <c r="G4" s="118">
        <v>2019</v>
      </c>
      <c r="H4" s="117" t="s">
        <v>124</v>
      </c>
      <c r="I4" s="130">
        <v>12472.5607</v>
      </c>
      <c r="J4" s="135">
        <f t="shared" ref="J4:J10" si="0">I4/$I$18</f>
        <v>0.28212294076419714</v>
      </c>
      <c r="K4" s="27"/>
    </row>
    <row r="5" spans="1:14" x14ac:dyDescent="0.35">
      <c r="A5" s="118">
        <v>2015</v>
      </c>
      <c r="B5" s="117" t="s">
        <v>125</v>
      </c>
      <c r="C5" s="130">
        <v>797.93320000000006</v>
      </c>
      <c r="D5" s="131"/>
      <c r="F5" s="28"/>
      <c r="G5" s="118">
        <v>2019</v>
      </c>
      <c r="H5" s="117" t="s">
        <v>127</v>
      </c>
      <c r="I5" s="130">
        <v>3277.6644000000001</v>
      </c>
      <c r="J5" s="135">
        <f t="shared" si="0"/>
        <v>7.4139091531229648E-2</v>
      </c>
      <c r="K5" s="27"/>
    </row>
    <row r="6" spans="1:14" x14ac:dyDescent="0.35">
      <c r="A6" s="118">
        <v>2015</v>
      </c>
      <c r="B6" s="117" t="s">
        <v>133</v>
      </c>
      <c r="C6" s="130">
        <v>22541.758399999999</v>
      </c>
      <c r="D6" s="131"/>
      <c r="F6" s="28"/>
      <c r="G6" s="118">
        <v>2019</v>
      </c>
      <c r="H6" s="117" t="s">
        <v>130</v>
      </c>
      <c r="I6" s="130">
        <v>1825.4898000000001</v>
      </c>
      <c r="J6" s="135">
        <f t="shared" si="0"/>
        <v>4.1291645164015608E-2</v>
      </c>
      <c r="K6" s="27"/>
    </row>
    <row r="7" spans="1:14" x14ac:dyDescent="0.35">
      <c r="A7" s="118">
        <v>2015</v>
      </c>
      <c r="B7" s="117" t="s">
        <v>127</v>
      </c>
      <c r="C7" s="130">
        <v>2135.0898000000002</v>
      </c>
      <c r="D7" s="131"/>
      <c r="F7" s="28"/>
      <c r="G7" s="118">
        <v>2019</v>
      </c>
      <c r="H7" s="117" t="s">
        <v>128</v>
      </c>
      <c r="I7" s="130">
        <v>1251.5999999999999</v>
      </c>
      <c r="J7" s="135">
        <f t="shared" si="0"/>
        <v>2.8310551550209662E-2</v>
      </c>
      <c r="K7" s="27"/>
    </row>
    <row r="8" spans="1:14" x14ac:dyDescent="0.35">
      <c r="A8" s="118">
        <v>2015</v>
      </c>
      <c r="B8" s="117" t="s">
        <v>128</v>
      </c>
      <c r="C8" s="130">
        <v>784.3</v>
      </c>
      <c r="D8" s="131"/>
      <c r="F8" s="28"/>
      <c r="G8" s="118">
        <v>2019</v>
      </c>
      <c r="H8" s="117" t="s">
        <v>125</v>
      </c>
      <c r="I8" s="130">
        <v>1197.8407</v>
      </c>
      <c r="J8" s="135">
        <f t="shared" si="0"/>
        <v>2.7094543693104212E-2</v>
      </c>
      <c r="K8" s="27"/>
    </row>
    <row r="9" spans="1:14" x14ac:dyDescent="0.35">
      <c r="A9" s="118">
        <v>2015</v>
      </c>
      <c r="B9" s="117" t="s">
        <v>129</v>
      </c>
      <c r="C9" s="130">
        <v>220</v>
      </c>
      <c r="D9" s="131"/>
      <c r="F9" s="28"/>
      <c r="G9" s="118">
        <v>2019</v>
      </c>
      <c r="H9" s="117" t="s">
        <v>123</v>
      </c>
      <c r="I9" s="130">
        <v>465.88040000000001</v>
      </c>
      <c r="J9" s="135">
        <f t="shared" si="0"/>
        <v>1.0537976254739772E-2</v>
      </c>
      <c r="K9" s="27"/>
    </row>
    <row r="10" spans="1:14" ht="15" thickBot="1" x14ac:dyDescent="0.4">
      <c r="A10" s="118">
        <v>2015</v>
      </c>
      <c r="B10" s="117" t="s">
        <v>130</v>
      </c>
      <c r="C10" s="130">
        <v>1789.2412999999999</v>
      </c>
      <c r="D10" s="131"/>
      <c r="G10" s="120">
        <v>2019</v>
      </c>
      <c r="H10" s="121" t="s">
        <v>129</v>
      </c>
      <c r="I10" s="132">
        <v>239</v>
      </c>
      <c r="J10" s="136">
        <f t="shared" si="0"/>
        <v>5.406057702540836E-3</v>
      </c>
      <c r="K10" s="27"/>
    </row>
    <row r="11" spans="1:14" ht="15" thickBot="1" x14ac:dyDescent="0.4">
      <c r="A11" s="118">
        <v>2019</v>
      </c>
      <c r="B11" s="117" t="s">
        <v>123</v>
      </c>
      <c r="C11" s="130">
        <v>465.88040000000001</v>
      </c>
      <c r="D11" s="133">
        <f>(C11-C3)/C3</f>
        <v>0.37388615876056641</v>
      </c>
      <c r="I11" s="137"/>
    </row>
    <row r="12" spans="1:14" ht="16.5" customHeight="1" x14ac:dyDescent="0.35">
      <c r="A12" s="118">
        <v>2019</v>
      </c>
      <c r="B12" s="117" t="s">
        <v>124</v>
      </c>
      <c r="C12" s="130">
        <v>12472.5607</v>
      </c>
      <c r="D12" s="133">
        <f t="shared" ref="D12:D18" si="1">(C12-C4)/C4</f>
        <v>1.3523313389008871E-2</v>
      </c>
      <c r="G12" s="176" t="s">
        <v>72</v>
      </c>
      <c r="H12" s="177"/>
      <c r="I12" s="177"/>
      <c r="J12" s="178"/>
    </row>
    <row r="13" spans="1:14" ht="15.5" customHeight="1" thickBot="1" x14ac:dyDescent="0.4">
      <c r="A13" s="118">
        <v>2019</v>
      </c>
      <c r="B13" s="117" t="s">
        <v>125</v>
      </c>
      <c r="C13" s="130">
        <v>1197.8407</v>
      </c>
      <c r="D13" s="133">
        <f t="shared" si="1"/>
        <v>0.50117917138928403</v>
      </c>
      <c r="G13" s="191"/>
      <c r="H13" s="192"/>
      <c r="I13" s="192"/>
      <c r="J13" s="193"/>
      <c r="K13" s="13"/>
      <c r="L13" s="13"/>
      <c r="M13" s="13"/>
      <c r="N13" s="13"/>
    </row>
    <row r="14" spans="1:14" x14ac:dyDescent="0.35">
      <c r="A14" s="118">
        <v>2019</v>
      </c>
      <c r="B14" s="117" t="s">
        <v>133</v>
      </c>
      <c r="C14" s="130">
        <v>23479.624299999999</v>
      </c>
      <c r="D14" s="133">
        <f t="shared" si="1"/>
        <v>4.160571164670103E-2</v>
      </c>
      <c r="G14" s="179" t="s">
        <v>53</v>
      </c>
      <c r="H14" s="182" t="s">
        <v>120</v>
      </c>
      <c r="I14" s="185" t="s">
        <v>121</v>
      </c>
      <c r="J14" s="188" t="s">
        <v>137</v>
      </c>
      <c r="K14" s="12"/>
      <c r="L14" s="12"/>
      <c r="M14" s="13"/>
      <c r="N14" s="13"/>
    </row>
    <row r="15" spans="1:14" x14ac:dyDescent="0.35">
      <c r="A15" s="118">
        <v>2019</v>
      </c>
      <c r="B15" s="117" t="s">
        <v>127</v>
      </c>
      <c r="C15" s="130">
        <v>3277.6644000000001</v>
      </c>
      <c r="D15" s="133">
        <f t="shared" si="1"/>
        <v>0.5351412385558677</v>
      </c>
      <c r="G15" s="180"/>
      <c r="H15" s="183"/>
      <c r="I15" s="186"/>
      <c r="J15" s="189"/>
      <c r="K15" s="194"/>
      <c r="L15" s="12"/>
      <c r="M15" s="13"/>
      <c r="N15" s="13"/>
    </row>
    <row r="16" spans="1:14" x14ac:dyDescent="0.35">
      <c r="A16" s="118">
        <v>2019</v>
      </c>
      <c r="B16" s="117" t="s">
        <v>128</v>
      </c>
      <c r="C16" s="130">
        <v>1251.5999999999999</v>
      </c>
      <c r="D16" s="133">
        <f t="shared" si="1"/>
        <v>0.59581792681371926</v>
      </c>
      <c r="G16" s="181"/>
      <c r="H16" s="184"/>
      <c r="I16" s="187"/>
      <c r="J16" s="190"/>
      <c r="K16" s="194"/>
      <c r="L16" s="12"/>
      <c r="M16" s="13"/>
      <c r="N16" s="13"/>
    </row>
    <row r="17" spans="1:14" x14ac:dyDescent="0.35">
      <c r="A17" s="118">
        <v>2019</v>
      </c>
      <c r="B17" s="117" t="s">
        <v>129</v>
      </c>
      <c r="C17" s="130">
        <v>239</v>
      </c>
      <c r="D17" s="133">
        <f t="shared" si="1"/>
        <v>8.6363636363636365E-2</v>
      </c>
      <c r="G17" s="118">
        <v>2019</v>
      </c>
      <c r="H17" s="138" t="s">
        <v>134</v>
      </c>
      <c r="I17" s="142">
        <v>89453</v>
      </c>
      <c r="J17" s="139">
        <f>I17/I19</f>
        <v>0.66924447451350755</v>
      </c>
      <c r="K17" s="14"/>
      <c r="L17" s="14"/>
      <c r="M17" s="13"/>
      <c r="N17" s="13"/>
    </row>
    <row r="18" spans="1:14" ht="15" thickBot="1" x14ac:dyDescent="0.4">
      <c r="A18" s="120">
        <v>2019</v>
      </c>
      <c r="B18" s="121" t="s">
        <v>130</v>
      </c>
      <c r="C18" s="132">
        <v>1825.4898000000001</v>
      </c>
      <c r="D18" s="134">
        <f t="shared" si="1"/>
        <v>2.0259145594280745E-2</v>
      </c>
      <c r="G18" s="118">
        <v>2019</v>
      </c>
      <c r="H18" s="138" t="s">
        <v>135</v>
      </c>
      <c r="I18" s="142">
        <v>44209.665000000001</v>
      </c>
      <c r="J18" s="139">
        <f>I18/I19</f>
        <v>0.3307555254864924</v>
      </c>
      <c r="K18" s="14"/>
      <c r="L18" s="12"/>
      <c r="M18" s="13"/>
      <c r="N18" s="13"/>
    </row>
    <row r="19" spans="1:14" ht="15" thickBot="1" x14ac:dyDescent="0.4">
      <c r="D19" s="26"/>
      <c r="G19" s="88">
        <v>2019</v>
      </c>
      <c r="H19" s="140" t="s">
        <v>136</v>
      </c>
      <c r="I19" s="102">
        <f>SUM(I17:I18)</f>
        <v>133662.66500000001</v>
      </c>
      <c r="J19" s="141"/>
      <c r="K19" s="12"/>
      <c r="L19" s="12"/>
      <c r="M19" s="13"/>
      <c r="N19" s="13"/>
    </row>
    <row r="20" spans="1:14" ht="15" thickBot="1" x14ac:dyDescent="0.4">
      <c r="C20" s="143"/>
      <c r="D20" s="26"/>
      <c r="K20" s="12"/>
      <c r="L20" s="12"/>
      <c r="M20" s="13"/>
      <c r="N20" s="13"/>
    </row>
    <row r="21" spans="1:14" ht="35.5" customHeight="1" thickBot="1" x14ac:dyDescent="0.4">
      <c r="D21" s="26"/>
      <c r="G21" s="176" t="s">
        <v>73</v>
      </c>
      <c r="H21" s="177"/>
      <c r="I21" s="177"/>
      <c r="J21" s="178"/>
      <c r="K21" s="12"/>
      <c r="L21" s="12"/>
      <c r="M21" s="13"/>
      <c r="N21" s="13"/>
    </row>
    <row r="22" spans="1:14" x14ac:dyDescent="0.35">
      <c r="D22" s="26"/>
      <c r="G22" s="179" t="s">
        <v>53</v>
      </c>
      <c r="H22" s="182" t="s">
        <v>120</v>
      </c>
      <c r="I22" s="185" t="s">
        <v>139</v>
      </c>
      <c r="J22" s="188" t="s">
        <v>140</v>
      </c>
      <c r="K22" s="13"/>
      <c r="L22" s="13"/>
      <c r="M22" s="13"/>
      <c r="N22" s="13"/>
    </row>
    <row r="23" spans="1:14" x14ac:dyDescent="0.35">
      <c r="D23" s="26"/>
      <c r="G23" s="180"/>
      <c r="H23" s="183"/>
      <c r="I23" s="186"/>
      <c r="J23" s="189"/>
    </row>
    <row r="24" spans="1:14" x14ac:dyDescent="0.35">
      <c r="D24" s="26"/>
      <c r="G24" s="181"/>
      <c r="H24" s="184"/>
      <c r="I24" s="187"/>
      <c r="J24" s="190"/>
    </row>
    <row r="25" spans="1:14" x14ac:dyDescent="0.35">
      <c r="D25" s="26"/>
      <c r="G25" s="118">
        <v>2019</v>
      </c>
      <c r="H25" s="117" t="s">
        <v>138</v>
      </c>
      <c r="I25" s="130">
        <v>214222.51</v>
      </c>
      <c r="J25" s="119"/>
    </row>
    <row r="26" spans="1:14" ht="15.5" customHeight="1" thickBot="1" x14ac:dyDescent="0.4">
      <c r="D26" s="26"/>
      <c r="G26" s="120">
        <v>2019</v>
      </c>
      <c r="H26" s="121" t="s">
        <v>71</v>
      </c>
      <c r="I26" s="132">
        <f>I18</f>
        <v>44209.665000000001</v>
      </c>
      <c r="J26" s="136">
        <f>I26/I25</f>
        <v>0.20637264029816474</v>
      </c>
    </row>
    <row r="27" spans="1:14" hidden="1" x14ac:dyDescent="0.35">
      <c r="D27" s="26"/>
    </row>
    <row r="28" spans="1:14" ht="36.5" customHeight="1" x14ac:dyDescent="0.35">
      <c r="D28" s="26"/>
    </row>
    <row r="29" spans="1:14" x14ac:dyDescent="0.35">
      <c r="D29" s="26"/>
    </row>
    <row r="30" spans="1:14" x14ac:dyDescent="0.35">
      <c r="D30" s="26"/>
      <c r="L30" s="137"/>
      <c r="N30" s="137"/>
    </row>
    <row r="31" spans="1:14" x14ac:dyDescent="0.35">
      <c r="D31" s="26"/>
    </row>
    <row r="32" spans="1:14" x14ac:dyDescent="0.35">
      <c r="D32" s="26"/>
    </row>
    <row r="33" spans="4:10" x14ac:dyDescent="0.35">
      <c r="D33" s="26"/>
    </row>
    <row r="34" spans="4:10" x14ac:dyDescent="0.35">
      <c r="D34" s="26"/>
    </row>
    <row r="35" spans="4:10" x14ac:dyDescent="0.35">
      <c r="D35" s="26"/>
    </row>
    <row r="36" spans="4:10" x14ac:dyDescent="0.35">
      <c r="D36" s="26"/>
    </row>
    <row r="41" spans="4:10" x14ac:dyDescent="0.35">
      <c r="G41" s="12"/>
      <c r="H41" s="12"/>
      <c r="I41" s="12"/>
      <c r="J41" s="12"/>
    </row>
  </sheetData>
  <mergeCells count="13">
    <mergeCell ref="G22:G24"/>
    <mergeCell ref="H22:H24"/>
    <mergeCell ref="I22:I24"/>
    <mergeCell ref="J22:J24"/>
    <mergeCell ref="K15:K16"/>
    <mergeCell ref="G21:J21"/>
    <mergeCell ref="A1:D1"/>
    <mergeCell ref="G1:J1"/>
    <mergeCell ref="G14:G16"/>
    <mergeCell ref="H14:H16"/>
    <mergeCell ref="I14:I16"/>
    <mergeCell ref="J14:J16"/>
    <mergeCell ref="G12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Synthèse</vt:lpstr>
      <vt:lpstr>climat</vt:lpstr>
      <vt:lpstr>Emissions de GES</vt:lpstr>
      <vt:lpstr>Emissions de polluants</vt:lpstr>
      <vt:lpstr>air</vt:lpstr>
      <vt:lpstr>Consommation d'énergie</vt:lpstr>
      <vt:lpstr>Prod EnR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yravaud</cp:lastModifiedBy>
  <dcterms:created xsi:type="dcterms:W3CDTF">2021-08-23T12:32:03Z</dcterms:created>
  <dcterms:modified xsi:type="dcterms:W3CDTF">2022-04-04T16:17:10Z</dcterms:modified>
</cp:coreProperties>
</file>